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10" windowHeight="10440" tabRatio="852" firstSheet="16" activeTab="25"/>
  </bookViews>
  <sheets>
    <sheet name="预算" sheetId="34" r:id="rId1"/>
    <sheet name="目录" sheetId="33" r:id="rId2"/>
    <sheet name="附表1-1" sheetId="4" r:id="rId3"/>
    <sheet name="附表1-2" sheetId="26" r:id="rId4"/>
    <sheet name="附表1-3" sheetId="5" r:id="rId5"/>
    <sheet name="附表1-4" sheetId="6" r:id="rId6"/>
    <sheet name="附表1-5" sheetId="17" r:id="rId7"/>
    <sheet name="附表1-6" sheetId="42" r:id="rId8"/>
    <sheet name="附表1-7" sheetId="7" r:id="rId9"/>
    <sheet name="附表1-8" sheetId="24" r:id="rId10"/>
    <sheet name="附表1-9" sheetId="9" r:id="rId11"/>
    <sheet name="附表1-10" sheetId="28" r:id="rId12"/>
    <sheet name="附表1-11" sheetId="43" r:id="rId13"/>
    <sheet name="附表1-12" sheetId="11" r:id="rId14"/>
    <sheet name="附表1-13" sheetId="27" r:id="rId15"/>
    <sheet name="附表1-14" sheetId="12" r:id="rId16"/>
    <sheet name="附表1-15" sheetId="30" r:id="rId17"/>
    <sheet name="附表1-16" sheetId="31" r:id="rId18"/>
    <sheet name="附表1-17" sheetId="13" r:id="rId19"/>
    <sheet name="附表1-18" sheetId="14" r:id="rId20"/>
    <sheet name="附表1-19" sheetId="35" r:id="rId21"/>
    <sheet name="附表1-20" sheetId="36" r:id="rId22"/>
    <sheet name="附表1-21" sheetId="37" r:id="rId23"/>
    <sheet name="附表1-22" sheetId="38" r:id="rId24"/>
    <sheet name="附表1-23" sheetId="39" r:id="rId25"/>
    <sheet name="附表1-24" sheetId="40" r:id="rId26"/>
    <sheet name="附表1-25" sheetId="41" r:id="rId27"/>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3">#REF!</definedName>
    <definedName name="_a99999" localSheetId="15">#REF!</definedName>
    <definedName name="_a99999" localSheetId="18">#REF!</definedName>
    <definedName name="_a99999" localSheetId="19">#REF!</definedName>
    <definedName name="_a99999" localSheetId="6">#REF!</definedName>
    <definedName name="_a99999" localSheetId="8">#REF!</definedName>
    <definedName name="_a99999" localSheetId="10">#REF!</definedName>
    <definedName name="_a99999">#REF!</definedName>
    <definedName name="_a999991" localSheetId="19">#REF!</definedName>
    <definedName name="_a999991" localSheetId="6">#REF!</definedName>
    <definedName name="_a999991">#REF!</definedName>
    <definedName name="_a999991145">#REF!</definedName>
    <definedName name="_a99999222">#REF!</definedName>
    <definedName name="_a99999234234">#REF!</definedName>
    <definedName name="_a999995" localSheetId="6">#REF!</definedName>
    <definedName name="_a999995">#REF!</definedName>
    <definedName name="_a999996" localSheetId="6">#REF!</definedName>
    <definedName name="_a999996">#REF!</definedName>
    <definedName name="_a999999999">#REF!</definedName>
    <definedName name="_xlnm._FilterDatabase" localSheetId="15" hidden="1">'附表1-14'!$A$4:$AA$8</definedName>
    <definedName name="_xlnm._FilterDatabase" localSheetId="19" hidden="1">'附表1-18'!$A$4:$AA$8</definedName>
    <definedName name="_xlnm._FilterDatabase" localSheetId="4" hidden="1">'附表1-3'!$A$4:$Y$8</definedName>
    <definedName name="_xlnm._FilterDatabase" localSheetId="6" hidden="1">'附表1-5'!$A$4:$AB$11</definedName>
    <definedName name="_xlnm._FilterDatabase" localSheetId="10" hidden="1">'附表1-9'!$A$4:$Z$8</definedName>
    <definedName name="_Order1" hidden="1">255</definedName>
    <definedName name="_Order2" hidden="1">255</definedName>
    <definedName name="Database" localSheetId="13" hidden="1">#REF!</definedName>
    <definedName name="Database" localSheetId="15" hidden="1">#REF!</definedName>
    <definedName name="Database" localSheetId="18" hidden="1">#REF!</definedName>
    <definedName name="Database" localSheetId="19" hidden="1">#REF!</definedName>
    <definedName name="Database" localSheetId="6" hidden="1">#REF!</definedName>
    <definedName name="Database" localSheetId="8" hidden="1">#REF!</definedName>
    <definedName name="Database" localSheetId="10" hidden="1">#REF!</definedName>
    <definedName name="Database" hidden="1">#REF!</definedName>
    <definedName name="_xlnm.Print_Area" localSheetId="15">'附表1-14'!$A:$C</definedName>
    <definedName name="_xlnm.Print_Area" localSheetId="19">'附表1-18'!$A:$C</definedName>
    <definedName name="_xlnm.Print_Area" localSheetId="4">'附表1-3'!$A:$A</definedName>
    <definedName name="_xlnm.Print_Area" localSheetId="6">'附表1-5'!$A:$D</definedName>
    <definedName name="_xlnm.Print_Area" localSheetId="10">'附表1-9'!$A:$C</definedName>
    <definedName name="_xlnm.Print_Titles" localSheetId="13">'附表1-12'!$4:$4</definedName>
    <definedName name="_xlnm.Print_Titles" localSheetId="15">'附表1-14'!$4:$4</definedName>
    <definedName name="_xlnm.Print_Titles" localSheetId="18">'附表1-17'!$4:$4</definedName>
    <definedName name="_xlnm.Print_Titles" localSheetId="19">'附表1-18'!$4:$4</definedName>
    <definedName name="_xlnm.Print_Titles" localSheetId="4">'附表1-3'!$4:$4</definedName>
    <definedName name="_xlnm.Print_Titles" localSheetId="5">'附表1-4'!$4:$4</definedName>
    <definedName name="_xlnm.Print_Titles" localSheetId="6">'附表1-5'!$4:$4</definedName>
    <definedName name="_xlnm.Print_Titles" localSheetId="8">'附表1-7'!$4:$4</definedName>
    <definedName name="_xlnm.Print_Titles" localSheetId="10">'附表1-9'!$4:$4</definedName>
    <definedName name="wrn.月报打印." localSheetId="2" hidden="1">{#N/A,#N/A,FALSE,"p9";#N/A,#N/A,FALSE,"p1";#N/A,#N/A,FALSE,"p2";#N/A,#N/A,FALSE,"p3";#N/A,#N/A,FALSE,"p4";#N/A,#N/A,FALSE,"p5";#N/A,#N/A,FALSE,"p6";#N/A,#N/A,FALSE,"p7";#N/A,#N/A,FALSE,"p8"}</definedName>
    <definedName name="wrn.月报打印." localSheetId="1"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6">#REF!</definedName>
    <definedName name="地区名称" localSheetId="8">#REF!</definedName>
    <definedName name="地区名称" localSheetId="10">#REF!</definedName>
    <definedName name="地区名称">#REF!</definedName>
    <definedName name="地区名称1" localSheetId="15">#REF!</definedName>
    <definedName name="地区名称1" localSheetId="18">#REF!</definedName>
    <definedName name="地区名称1" localSheetId="19">#REF!</definedName>
    <definedName name="地区名称1" localSheetId="6">#REF!</definedName>
    <definedName name="地区名称1">#REF!</definedName>
    <definedName name="地区名称10" localSheetId="6">#REF!</definedName>
    <definedName name="地区名称10">#REF!</definedName>
    <definedName name="地区名称2" localSheetId="18">#REF!</definedName>
    <definedName name="地区名称2" localSheetId="19">#REF!</definedName>
    <definedName name="地区名称2" localSheetId="6">#REF!</definedName>
    <definedName name="地区名称2">#REF!</definedName>
    <definedName name="地区名称3" localSheetId="19">#REF!</definedName>
    <definedName name="地区名称3" localSheetId="6">#REF!</definedName>
    <definedName name="地区名称3">#REF!</definedName>
    <definedName name="地区名称32">#REF!</definedName>
    <definedName name="地区名称432">#REF!</definedName>
    <definedName name="地区名称444">#REF!</definedName>
    <definedName name="地区名称45234">#REF!</definedName>
    <definedName name="地区名称5" localSheetId="6">#REF!</definedName>
    <definedName name="地区名称5">#REF!</definedName>
    <definedName name="地区名称55">#REF!</definedName>
    <definedName name="地区名称6" localSheetId="6">#REF!</definedName>
    <definedName name="地区名称6">#REF!</definedName>
    <definedName name="地区名称7" localSheetId="6">#REF!</definedName>
    <definedName name="地区名称7">#REF!</definedName>
    <definedName name="地区名称874">#REF!</definedName>
    <definedName name="地区名称9" localSheetId="6">#REF!</definedName>
    <definedName name="地区名称9">#REF!</definedName>
    <definedName name="地区明确222">#REF!</definedName>
    <definedName name="基金" localSheetId="2" hidden="1">{#N/A,#N/A,FALSE,"p9";#N/A,#N/A,FALSE,"p1";#N/A,#N/A,FALSE,"p2";#N/A,#N/A,FALSE,"p3";#N/A,#N/A,FALSE,"p4";#N/A,#N/A,FALSE,"p5";#N/A,#N/A,FALSE,"p6";#N/A,#N/A,FALSE,"p7";#N/A,#N/A,FALSE,"p8"}</definedName>
    <definedName name="基金" localSheetId="1"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 hidden="1">{#N/A,#N/A,FALSE,"p9";#N/A,#N/A,FALSE,"p1";#N/A,#N/A,FALSE,"p2";#N/A,#N/A,FALSE,"p3";#N/A,#N/A,FALSE,"p4";#N/A,#N/A,FALSE,"p5";#N/A,#N/A,FALSE,"p6";#N/A,#N/A,FALSE,"p7";#N/A,#N/A,FALSE,"p8"}</definedName>
    <definedName name="计划2" hidden="1">{#N/A,#N/A,FALSE,"p9";#N/A,#N/A,FALSE,"p1";#N/A,#N/A,FALSE,"p2";#N/A,#N/A,FALSE,"p3";#N/A,#N/A,FALSE,"p4";#N/A,#N/A,FALSE,"p5";#N/A,#N/A,FALSE,"p6";#N/A,#N/A,FALSE,"p7";#N/A,#N/A,FALSE,"p8"}</definedName>
    <definedName name="_a12345">#REF!</definedName>
    <definedName name="_a999923423" localSheetId="20">#REF!</definedName>
    <definedName name="_a9999323" localSheetId="20">#REF!</definedName>
    <definedName name="_a999942323" localSheetId="20">#REF!</definedName>
    <definedName name="_a9999548" localSheetId="20">#REF!</definedName>
    <definedName name="_a9999555" localSheetId="20">#REF!</definedName>
    <definedName name="_a99996544" localSheetId="20">#REF!</definedName>
    <definedName name="_a99999" localSheetId="20">#REF!</definedName>
    <definedName name="_a999991" localSheetId="20">#REF!</definedName>
    <definedName name="_a999991145" localSheetId="20">#REF!</definedName>
    <definedName name="_a99999222" localSheetId="20">#REF!</definedName>
    <definedName name="_a99999234234" localSheetId="20">#REF!</definedName>
    <definedName name="_a999995" localSheetId="20">#REF!</definedName>
    <definedName name="_a999996" localSheetId="20">#REF!</definedName>
    <definedName name="_a999999999" localSheetId="20">#REF!</definedName>
    <definedName name="Database" localSheetId="20" hidden="1">#REF!</definedName>
    <definedName name="地区名称" localSheetId="20">#REF!</definedName>
    <definedName name="地区名称1" localSheetId="20">#REF!</definedName>
    <definedName name="地区名称10" localSheetId="20">#REF!</definedName>
    <definedName name="地区名称2" localSheetId="20">#REF!</definedName>
    <definedName name="地区名称3" localSheetId="20">#REF!</definedName>
    <definedName name="地区名称32" localSheetId="20">#REF!</definedName>
    <definedName name="地区名称432" localSheetId="20">#REF!</definedName>
    <definedName name="地区名称444" localSheetId="20">#REF!</definedName>
    <definedName name="地区名称45234" localSheetId="20">#REF!</definedName>
    <definedName name="地区名称5" localSheetId="20">#REF!</definedName>
    <definedName name="地区名称55" localSheetId="20">#REF!</definedName>
    <definedName name="地区名称6" localSheetId="20">#REF!</definedName>
    <definedName name="地区名称7" localSheetId="20">#REF!</definedName>
    <definedName name="地区名称874" localSheetId="20">#REF!</definedName>
    <definedName name="地区名称9" localSheetId="20">#REF!</definedName>
    <definedName name="地区明确222" localSheetId="20">#REF!</definedName>
    <definedName name="_a999923423" localSheetId="21">#REF!</definedName>
    <definedName name="_a9999323" localSheetId="21">#REF!</definedName>
    <definedName name="_a999942323" localSheetId="21">#REF!</definedName>
    <definedName name="_a9999548" localSheetId="21">#REF!</definedName>
    <definedName name="_a9999555" localSheetId="21">#REF!</definedName>
    <definedName name="_a99996544" localSheetId="21">#REF!</definedName>
    <definedName name="_a99999" localSheetId="21">#REF!</definedName>
    <definedName name="_a999991" localSheetId="21">#REF!</definedName>
    <definedName name="_a999991145" localSheetId="21">#REF!</definedName>
    <definedName name="_a99999222" localSheetId="21">#REF!</definedName>
    <definedName name="_a99999234234" localSheetId="21">#REF!</definedName>
    <definedName name="_a999995" localSheetId="21">#REF!</definedName>
    <definedName name="_a999996" localSheetId="21">#REF!</definedName>
    <definedName name="_a999999999" localSheetId="21">#REF!</definedName>
    <definedName name="Database" localSheetId="21" hidden="1">#REF!</definedName>
    <definedName name="地区名称" localSheetId="21">#REF!</definedName>
    <definedName name="地区名称1" localSheetId="21">#REF!</definedName>
    <definedName name="地区名称10" localSheetId="21">#REF!</definedName>
    <definedName name="地区名称2" localSheetId="21">#REF!</definedName>
    <definedName name="地区名称3" localSheetId="21">#REF!</definedName>
    <definedName name="地区名称32" localSheetId="21">#REF!</definedName>
    <definedName name="地区名称432" localSheetId="21">#REF!</definedName>
    <definedName name="地区名称444" localSheetId="21">#REF!</definedName>
    <definedName name="地区名称45234" localSheetId="21">#REF!</definedName>
    <definedName name="地区名称5" localSheetId="21">#REF!</definedName>
    <definedName name="地区名称55" localSheetId="21">#REF!</definedName>
    <definedName name="地区名称6" localSheetId="21">#REF!</definedName>
    <definedName name="地区名称7" localSheetId="21">#REF!</definedName>
    <definedName name="地区名称874" localSheetId="21">#REF!</definedName>
    <definedName name="地区名称9" localSheetId="21">#REF!</definedName>
    <definedName name="地区明确222" localSheetId="21">#REF!</definedName>
    <definedName name="_a999923423" localSheetId="22">#REF!</definedName>
    <definedName name="_a9999323" localSheetId="22">#REF!</definedName>
    <definedName name="_a999942323" localSheetId="22">#REF!</definedName>
    <definedName name="_a9999548" localSheetId="22">#REF!</definedName>
    <definedName name="_a9999555" localSheetId="22">#REF!</definedName>
    <definedName name="_a99996544" localSheetId="22">#REF!</definedName>
    <definedName name="_a99999" localSheetId="22">#REF!</definedName>
    <definedName name="_a999991" localSheetId="22">#REF!</definedName>
    <definedName name="_a999991145" localSheetId="22">#REF!</definedName>
    <definedName name="_a99999222" localSheetId="22">#REF!</definedName>
    <definedName name="_a99999234234" localSheetId="22">#REF!</definedName>
    <definedName name="_a999995" localSheetId="22">#REF!</definedName>
    <definedName name="_a999996" localSheetId="22">#REF!</definedName>
    <definedName name="_a999999999" localSheetId="22">#REF!</definedName>
    <definedName name="Database" localSheetId="22" hidden="1">#REF!</definedName>
    <definedName name="地区名称" localSheetId="22">#REF!</definedName>
    <definedName name="地区名称1" localSheetId="22">#REF!</definedName>
    <definedName name="地区名称10" localSheetId="22">#REF!</definedName>
    <definedName name="地区名称2" localSheetId="22">#REF!</definedName>
    <definedName name="地区名称3" localSheetId="22">#REF!</definedName>
    <definedName name="地区名称32" localSheetId="22">#REF!</definedName>
    <definedName name="地区名称432" localSheetId="22">#REF!</definedName>
    <definedName name="地区名称444" localSheetId="22">#REF!</definedName>
    <definedName name="地区名称45234" localSheetId="22">#REF!</definedName>
    <definedName name="地区名称5" localSheetId="22">#REF!</definedName>
    <definedName name="地区名称55" localSheetId="22">#REF!</definedName>
    <definedName name="地区名称6" localSheetId="22">#REF!</definedName>
    <definedName name="地区名称7" localSheetId="22">#REF!</definedName>
    <definedName name="地区名称874" localSheetId="22">#REF!</definedName>
    <definedName name="地区名称9" localSheetId="22">#REF!</definedName>
    <definedName name="地区明确222" localSheetId="22">#REF!</definedName>
    <definedName name="_a999923423" localSheetId="23">#REF!</definedName>
    <definedName name="_a9999323" localSheetId="23">#REF!</definedName>
    <definedName name="_a999942323" localSheetId="23">#REF!</definedName>
    <definedName name="_a9999548" localSheetId="23">#REF!</definedName>
    <definedName name="_a9999555" localSheetId="23">#REF!</definedName>
    <definedName name="_a99996544" localSheetId="23">#REF!</definedName>
    <definedName name="_a99999" localSheetId="23">#REF!</definedName>
    <definedName name="_a999991" localSheetId="23">#REF!</definedName>
    <definedName name="_a999991145" localSheetId="23">#REF!</definedName>
    <definedName name="_a99999222" localSheetId="23">#REF!</definedName>
    <definedName name="_a99999234234" localSheetId="23">#REF!</definedName>
    <definedName name="_a999995" localSheetId="23">#REF!</definedName>
    <definedName name="_a999996" localSheetId="23">#REF!</definedName>
    <definedName name="_a999999999" localSheetId="23">#REF!</definedName>
    <definedName name="Database" localSheetId="23" hidden="1">#REF!</definedName>
    <definedName name="地区名称" localSheetId="23">#REF!</definedName>
    <definedName name="地区名称1" localSheetId="23">#REF!</definedName>
    <definedName name="地区名称10" localSheetId="23">#REF!</definedName>
    <definedName name="地区名称2" localSheetId="23">#REF!</definedName>
    <definedName name="地区名称3" localSheetId="23">#REF!</definedName>
    <definedName name="地区名称32" localSheetId="23">#REF!</definedName>
    <definedName name="地区名称432" localSheetId="23">#REF!</definedName>
    <definedName name="地区名称444" localSheetId="23">#REF!</definedName>
    <definedName name="地区名称45234" localSheetId="23">#REF!</definedName>
    <definedName name="地区名称5" localSheetId="23">#REF!</definedName>
    <definedName name="地区名称55" localSheetId="23">#REF!</definedName>
    <definedName name="地区名称6" localSheetId="23">#REF!</definedName>
    <definedName name="地区名称7" localSheetId="23">#REF!</definedName>
    <definedName name="地区名称874" localSheetId="23">#REF!</definedName>
    <definedName name="地区名称9" localSheetId="23">#REF!</definedName>
    <definedName name="地区明确222" localSheetId="23">#REF!</definedName>
    <definedName name="_a999923423" localSheetId="24">#REF!</definedName>
    <definedName name="_a9999323" localSheetId="24">#REF!</definedName>
    <definedName name="_a999942323" localSheetId="24">#REF!</definedName>
    <definedName name="_a9999548" localSheetId="24">#REF!</definedName>
    <definedName name="_a9999555" localSheetId="24">#REF!</definedName>
    <definedName name="_a99996544" localSheetId="24">#REF!</definedName>
    <definedName name="_a99999" localSheetId="24">#REF!</definedName>
    <definedName name="_a999991" localSheetId="24">#REF!</definedName>
    <definedName name="_a999991145" localSheetId="24">#REF!</definedName>
    <definedName name="_a99999222" localSheetId="24">#REF!</definedName>
    <definedName name="_a99999234234" localSheetId="24">#REF!</definedName>
    <definedName name="_a999995" localSheetId="24">#REF!</definedName>
    <definedName name="_a999996" localSheetId="24">#REF!</definedName>
    <definedName name="_a999999999" localSheetId="24">#REF!</definedName>
    <definedName name="Database" localSheetId="24" hidden="1">#REF!</definedName>
    <definedName name="地区名称" localSheetId="24">#REF!</definedName>
    <definedName name="地区名称1" localSheetId="24">#REF!</definedName>
    <definedName name="地区名称10" localSheetId="24">#REF!</definedName>
    <definedName name="地区名称2" localSheetId="24">#REF!</definedName>
    <definedName name="地区名称3" localSheetId="24">#REF!</definedName>
    <definedName name="地区名称32" localSheetId="24">#REF!</definedName>
    <definedName name="地区名称432" localSheetId="24">#REF!</definedName>
    <definedName name="地区名称444" localSheetId="24">#REF!</definedName>
    <definedName name="地区名称45234" localSheetId="24">#REF!</definedName>
    <definedName name="地区名称5" localSheetId="24">#REF!</definedName>
    <definedName name="地区名称55" localSheetId="24">#REF!</definedName>
    <definedName name="地区名称6" localSheetId="24">#REF!</definedName>
    <definedName name="地区名称7" localSheetId="24">#REF!</definedName>
    <definedName name="地区名称874" localSheetId="24">#REF!</definedName>
    <definedName name="地区名称9" localSheetId="24">#REF!</definedName>
    <definedName name="地区明确222" localSheetId="24">#REF!</definedName>
    <definedName name="_a999923423" localSheetId="25">#REF!</definedName>
    <definedName name="_a9999323" localSheetId="25">#REF!</definedName>
    <definedName name="_a999942323" localSheetId="25">#REF!</definedName>
    <definedName name="_a9999548" localSheetId="25">#REF!</definedName>
    <definedName name="_a9999555" localSheetId="25">#REF!</definedName>
    <definedName name="_a99996544" localSheetId="25">#REF!</definedName>
    <definedName name="_a99999" localSheetId="25">#REF!</definedName>
    <definedName name="_a999991" localSheetId="25">#REF!</definedName>
    <definedName name="_a999991145" localSheetId="25">#REF!</definedName>
    <definedName name="_a99999222" localSheetId="25">#REF!</definedName>
    <definedName name="_a99999234234" localSheetId="25">#REF!</definedName>
    <definedName name="_a999995" localSheetId="25">#REF!</definedName>
    <definedName name="_a999996" localSheetId="25">#REF!</definedName>
    <definedName name="_a999999999" localSheetId="25">#REF!</definedName>
    <definedName name="Database" localSheetId="25" hidden="1">#REF!</definedName>
    <definedName name="地区名称" localSheetId="25">#REF!</definedName>
    <definedName name="地区名称1" localSheetId="25">#REF!</definedName>
    <definedName name="地区名称10" localSheetId="25">#REF!</definedName>
    <definedName name="地区名称2" localSheetId="25">#REF!</definedName>
    <definedName name="地区名称3" localSheetId="25">#REF!</definedName>
    <definedName name="地区名称32" localSheetId="25">#REF!</definedName>
    <definedName name="地区名称432" localSheetId="25">#REF!</definedName>
    <definedName name="地区名称444" localSheetId="25">#REF!</definedName>
    <definedName name="地区名称45234" localSheetId="25">#REF!</definedName>
    <definedName name="地区名称5" localSheetId="25">#REF!</definedName>
    <definedName name="地区名称55" localSheetId="25">#REF!</definedName>
    <definedName name="地区名称6" localSheetId="25">#REF!</definedName>
    <definedName name="地区名称7" localSheetId="25">#REF!</definedName>
    <definedName name="地区名称874" localSheetId="25">#REF!</definedName>
    <definedName name="地区名称9" localSheetId="25">#REF!</definedName>
    <definedName name="地区明确222" localSheetId="25">#REF!</definedName>
    <definedName name="_a999923423" localSheetId="26">#REF!</definedName>
    <definedName name="_a9999323" localSheetId="26">#REF!</definedName>
    <definedName name="_a999942323" localSheetId="26">#REF!</definedName>
    <definedName name="_a9999548" localSheetId="26">#REF!</definedName>
    <definedName name="_a9999555" localSheetId="26">#REF!</definedName>
    <definedName name="_a99996544" localSheetId="26">#REF!</definedName>
    <definedName name="_a99999" localSheetId="26">#REF!</definedName>
    <definedName name="_a999991" localSheetId="26">#REF!</definedName>
    <definedName name="_a999991145" localSheetId="26">#REF!</definedName>
    <definedName name="_a99999222" localSheetId="26">#REF!</definedName>
    <definedName name="_a99999234234" localSheetId="26">#REF!</definedName>
    <definedName name="_a999995" localSheetId="26">#REF!</definedName>
    <definedName name="_a999996" localSheetId="26">#REF!</definedName>
    <definedName name="_a999999999" localSheetId="26">#REF!</definedName>
    <definedName name="Database" localSheetId="26" hidden="1">#REF!</definedName>
    <definedName name="地区名称" localSheetId="26">#REF!</definedName>
    <definedName name="地区名称1" localSheetId="26">#REF!</definedName>
    <definedName name="地区名称10" localSheetId="26">#REF!</definedName>
    <definedName name="地区名称2" localSheetId="26">#REF!</definedName>
    <definedName name="地区名称3" localSheetId="26">#REF!</definedName>
    <definedName name="地区名称32" localSheetId="26">#REF!</definedName>
    <definedName name="地区名称432" localSheetId="26">#REF!</definedName>
    <definedName name="地区名称444" localSheetId="26">#REF!</definedName>
    <definedName name="地区名称45234" localSheetId="26">#REF!</definedName>
    <definedName name="地区名称5" localSheetId="26">#REF!</definedName>
    <definedName name="地区名称55" localSheetId="26">#REF!</definedName>
    <definedName name="地区名称6" localSheetId="26">#REF!</definedName>
    <definedName name="地区名称7" localSheetId="26">#REF!</definedName>
    <definedName name="地区名称874" localSheetId="26">#REF!</definedName>
    <definedName name="地区名称9" localSheetId="26">#REF!</definedName>
    <definedName name="地区明确222" localSheetId="26">#REF!</definedName>
    <definedName name="_a12345" localSheetId="26">#REF!</definedName>
    <definedName name="_a12345" localSheetId="7">#REF!</definedName>
    <definedName name="_a999923423" localSheetId="7">#REF!</definedName>
    <definedName name="_a9999323" localSheetId="7">#REF!</definedName>
    <definedName name="_a999942323" localSheetId="7">#REF!</definedName>
    <definedName name="_a9999548" localSheetId="7">#REF!</definedName>
    <definedName name="_a9999555" localSheetId="7">#REF!</definedName>
    <definedName name="_a99996544" localSheetId="7">#REF!</definedName>
    <definedName name="_a99999" localSheetId="7">#REF!</definedName>
    <definedName name="_a999991" localSheetId="7">#REF!</definedName>
    <definedName name="_a999991145" localSheetId="7">#REF!</definedName>
    <definedName name="_a99999222" localSheetId="7">#REF!</definedName>
    <definedName name="_a99999234234" localSheetId="7">#REF!</definedName>
    <definedName name="_a999995" localSheetId="7">#REF!</definedName>
    <definedName name="_a999996" localSheetId="7">#REF!</definedName>
    <definedName name="_a999999999" localSheetId="7">#REF!</definedName>
    <definedName name="Database" localSheetId="7" hidden="1">#REF!</definedName>
    <definedName name="地区名称" localSheetId="7">#REF!</definedName>
    <definedName name="地区名称1" localSheetId="7">#REF!</definedName>
    <definedName name="地区名称10" localSheetId="7">#REF!</definedName>
    <definedName name="地区名称2" localSheetId="7">#REF!</definedName>
    <definedName name="地区名称3" localSheetId="7">#REF!</definedName>
    <definedName name="地区名称32" localSheetId="7">#REF!</definedName>
    <definedName name="地区名称432" localSheetId="7">#REF!</definedName>
    <definedName name="地区名称444" localSheetId="7">#REF!</definedName>
    <definedName name="地区名称45234" localSheetId="7">#REF!</definedName>
    <definedName name="地区名称5" localSheetId="7">#REF!</definedName>
    <definedName name="地区名称55" localSheetId="7">#REF!</definedName>
    <definedName name="地区名称6" localSheetId="7">#REF!</definedName>
    <definedName name="地区名称7" localSheetId="7">#REF!</definedName>
    <definedName name="地区名称874" localSheetId="7">#REF!</definedName>
    <definedName name="地区名称9" localSheetId="7">#REF!</definedName>
    <definedName name="地区明确222" localSheetId="7">#REF!</definedName>
    <definedName name="_">#REF!</definedName>
    <definedName name="_111111">#REF!</definedName>
    <definedName name="_111ssss">#REF!</definedName>
    <definedName name="_12321dsad11">#REF!</definedName>
    <definedName name="_213123123aaaa" hidden="1">#REF!</definedName>
    <definedName name="_4444">#REF!</definedName>
    <definedName name="_A111111">#REF!</definedName>
    <definedName name="_juju1111111">#REF!</definedName>
    <definedName name="_q111111">#REF!</definedName>
    <definedName name="_a12345" localSheetId="12">#REF!</definedName>
    <definedName name="_a999923423" localSheetId="12">#REF!</definedName>
    <definedName name="_a9999323" localSheetId="12">#REF!</definedName>
    <definedName name="_a999942323" localSheetId="12">#REF!</definedName>
    <definedName name="_a9999548" localSheetId="12">#REF!</definedName>
    <definedName name="_a9999555" localSheetId="12">#REF!</definedName>
    <definedName name="_a99996544" localSheetId="12">#REF!</definedName>
    <definedName name="_a99999" localSheetId="12">#REF!</definedName>
    <definedName name="_a999991" localSheetId="12">#REF!</definedName>
    <definedName name="_a999991145" localSheetId="12">#REF!</definedName>
    <definedName name="_a99999222" localSheetId="12">#REF!</definedName>
    <definedName name="_a99999234234" localSheetId="12">#REF!</definedName>
    <definedName name="_a999995" localSheetId="12">#REF!</definedName>
    <definedName name="_a999996" localSheetId="12">#REF!</definedName>
    <definedName name="_a999999999" localSheetId="12">#REF!</definedName>
    <definedName name="Database" localSheetId="12" hidden="1">#REF!</definedName>
    <definedName name="地区名称" localSheetId="12">#REF!</definedName>
    <definedName name="地区名称1" localSheetId="12">#REF!</definedName>
    <definedName name="地区名称10" localSheetId="12">#REF!</definedName>
    <definedName name="地区名称2" localSheetId="12">#REF!</definedName>
    <definedName name="地区名称3" localSheetId="12">#REF!</definedName>
    <definedName name="地区名称32" localSheetId="12">#REF!</definedName>
    <definedName name="地区名称432" localSheetId="12">#REF!</definedName>
    <definedName name="地区名称444" localSheetId="12">#REF!</definedName>
    <definedName name="地区名称45234" localSheetId="12">#REF!</definedName>
    <definedName name="地区名称5" localSheetId="12">#REF!</definedName>
    <definedName name="地区名称55" localSheetId="12">#REF!</definedName>
    <definedName name="地区名称6" localSheetId="12">#REF!</definedName>
    <definedName name="地区名称7" localSheetId="12">#REF!</definedName>
    <definedName name="地区名称874" localSheetId="12">#REF!</definedName>
    <definedName name="地区名称9" localSheetId="12">#REF!</definedName>
    <definedName name="地区明确222" localSheetId="12">#REF!</definedName>
    <definedName name="_1111" localSheetId="12">#REF!</definedName>
    <definedName name="a1111111111" localSheetId="12">#REF!</definedName>
    <definedName name="a111aa11212" localSheetId="12">#REF!</definedName>
    <definedName name="adasdasdasd111111" localSheetId="12">#REF!</definedName>
    <definedName name="asdasdqeq1121212" localSheetId="12">#REF!</definedName>
    <definedName name="p1231231231" localSheetId="12">#REF!</definedName>
    <definedName name="qddasdasdqw111" localSheetId="12">#REF!</definedName>
    <definedName name="qqqq111" localSheetId="12">#REF!</definedName>
    <definedName name="wrn.月报打印." localSheetId="12" hidden="1">{#N/A,#N/A,FALSE,"p9";#N/A,#N/A,FALSE,"p1";#N/A,#N/A,FALSE,"p2";#N/A,#N/A,FALSE,"p3";#N/A,#N/A,FALSE,"p4";#N/A,#N/A,FALSE,"p5";#N/A,#N/A,FALSE,"p6";#N/A,#N/A,FALSE,"p7";#N/A,#N/A,FALSE,"p8"}</definedName>
    <definedName name="基金" localSheetId="12" hidden="1">{#N/A,#N/A,FALSE,"p9";#N/A,#N/A,FALSE,"p1";#N/A,#N/A,FALSE,"p2";#N/A,#N/A,FALSE,"p3";#N/A,#N/A,FALSE,"p4";#N/A,#N/A,FALSE,"p5";#N/A,#N/A,FALSE,"p6";#N/A,#N/A,FALSE,"p7";#N/A,#N/A,FALSE,"p8"}</definedName>
    <definedName name="计划1" localSheetId="12" hidden="1">{#N/A,#N/A,FALSE,"p9";#N/A,#N/A,FALSE,"p1";#N/A,#N/A,FALSE,"p2";#N/A,#N/A,FALSE,"p3";#N/A,#N/A,FALSE,"p4";#N/A,#N/A,FALSE,"p5";#N/A,#N/A,FALSE,"p6";#N/A,#N/A,FALSE,"p7";#N/A,#N/A,FALSE,"p8"}</definedName>
    <definedName name="计划2" localSheetId="12" hidden="1">{#N/A,#N/A,FALSE,"p9";#N/A,#N/A,FALSE,"p1";#N/A,#N/A,FALSE,"p2";#N/A,#N/A,FALSE,"p3";#N/A,#N/A,FALSE,"p4";#N/A,#N/A,FALSE,"p5";#N/A,#N/A,FALSE,"p6";#N/A,#N/A,FALSE,"p7";#N/A,#N/A,FALSE,"p8"}</definedName>
  </definedNames>
  <calcPr calcId="144525" iterate="1" iterateCount="100" iterateDelta="0.001"/>
</workbook>
</file>

<file path=xl/sharedStrings.xml><?xml version="1.0" encoding="utf-8"?>
<sst xmlns="http://schemas.openxmlformats.org/spreadsheetml/2006/main" count="1285" uniqueCount="815">
  <si>
    <t>芦台经济开发区2023年政府预算表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</si>
  <si>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</si>
  <si>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</si>
  <si>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</si>
  <si>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</si>
  <si>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</si>
  <si>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</si>
  <si>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</si>
  <si>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</si>
  <si>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</si>
  <si>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</si>
  <si>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</si>
  <si>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</si>
  <si>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</si>
  <si>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</si>
  <si>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</si>
  <si>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</si>
  <si>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</si>
  <si>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</si>
  <si>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</si>
  <si>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</si>
  <si>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</si>
  <si>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</si>
  <si>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</si>
  <si>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</si>
  <si>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</si>
  <si>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</si>
  <si>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</si>
  <si>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</si>
  <si>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</si>
  <si>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</si>
  <si>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</si>
  <si>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</si>
  <si>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</si>
  <si>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</si>
  <si>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</si>
  <si>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</si>
  <si>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</si>
  <si>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</si>
  <si>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</si>
  <si>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</si>
  <si>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地方政府一般债务余额情况表</t>
  </si>
  <si>
    <t>附表1-21</t>
  </si>
  <si>
    <t>地方政府专项债务余额情况表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</si>
  <si>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</si>
  <si>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</si>
  <si>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</si>
  <si>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</si>
  <si>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</si>
  <si>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</si>
  <si>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</si>
  <si>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</si>
  <si>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r>
      <rPr>
        <sz val="11"/>
        <rFont val="黑体"/>
        <charset val="134"/>
      </rPr>
      <t>附表</t>
    </r>
    <r>
      <rPr>
        <sz val="11"/>
        <rFont val="Times New Roman"/>
        <charset val="134"/>
      </rPr>
      <t>1-1</t>
    </r>
  </si>
  <si>
    <r>
      <rPr>
        <sz val="12"/>
        <rFont val="方正仿宋_GBK"/>
        <charset val="134"/>
      </rPr>
      <t>单位：万元</t>
    </r>
  </si>
  <si>
    <t>项目</t>
  </si>
  <si>
    <r>
      <rPr>
        <b/>
        <sz val="11"/>
        <rFont val="方正书宋_GBK"/>
        <charset val="134"/>
      </rPr>
      <t>预算数</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</si>
  <si>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</si>
  <si>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</si>
  <si>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</si>
  <si>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</si>
  <si>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</si>
  <si>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</si>
  <si>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</si>
  <si>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</si>
  <si>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</si>
  <si>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</si>
  <si>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</si>
  <si>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</si>
  <si>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</si>
  <si>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</si>
  <si>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</si>
  <si>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</si>
  <si>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</si>
  <si>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</si>
  <si>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</si>
  <si>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计提教育资金收入</t>
  </si>
  <si>
    <t xml:space="preserve">         计提农田水利建设资金收入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</si>
  <si>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</si>
  <si>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</si>
  <si>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</si>
  <si>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</si>
  <si>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</si>
  <si>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</si>
  <si>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</si>
  <si>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合计</t>
  </si>
  <si>
    <r>
      <rPr>
        <sz val="11"/>
        <rFont val="黑体"/>
        <charset val="134"/>
      </rPr>
      <t>附表</t>
    </r>
    <r>
      <rPr>
        <sz val="11"/>
        <rFont val="Times New Roman"/>
        <charset val="134"/>
      </rPr>
      <t>1-2</t>
    </r>
  </si>
  <si>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</si>
  <si>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</si>
  <si>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</si>
  <si>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</si>
  <si>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</si>
  <si>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</si>
  <si>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</si>
  <si>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一般公共服务支出</t>
  </si>
  <si>
    <t>国防支出</t>
  </si>
  <si>
    <t>公共安全支出</t>
  </si>
  <si>
    <t>教育支出</t>
  </si>
  <si>
    <t>科学技术支出</t>
  </si>
  <si>
    <t>文化旅游体育与传媒支出</t>
  </si>
  <si>
    <t>社会保障和就业支出</t>
  </si>
  <si>
    <t>卫生健康支出</t>
  </si>
  <si>
    <t>20101</t>
  </si>
  <si>
    <r>
      <rPr>
        <sz val="11"/>
        <rFont val="Times New Roman"/>
        <charset val="134"/>
      </rPr>
      <t xml:space="preserve"> </t>
    </r>
    <r>
      <rPr>
        <sz val="11"/>
        <rFont val="方正仿宋_GBK"/>
        <charset val="134"/>
      </rPr>
      <t>人大事务款合计</t>
    </r>
  </si>
  <si>
    <t>节能环保支出</t>
  </si>
  <si>
    <t>2010101</t>
  </si>
  <si>
    <r>
      <rPr>
        <sz val="11"/>
        <rFont val="Times New Roman"/>
        <charset val="134"/>
      </rPr>
      <t xml:space="preserve">  </t>
    </r>
    <r>
      <rPr>
        <sz val="11"/>
        <rFont val="方正仿宋_GBK"/>
        <charset val="134"/>
      </rPr>
      <t>行政运行项合计</t>
    </r>
  </si>
  <si>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</si>
  <si>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</si>
  <si>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</si>
  <si>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</si>
  <si>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</si>
  <si>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</si>
  <si>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</si>
  <si>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</si>
  <si>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</si>
  <si>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</si>
  <si>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</si>
  <si>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</si>
  <si>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</si>
  <si>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</si>
  <si>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</si>
  <si>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</si>
  <si>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</si>
  <si>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</si>
  <si>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</si>
  <si>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</si>
  <si>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</si>
  <si>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</si>
  <si>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rFont val="黑体"/>
        <charset val="134"/>
      </rPr>
      <t>附表</t>
    </r>
    <r>
      <rPr>
        <sz val="11"/>
        <rFont val="Times New Roman"/>
        <charset val="134"/>
      </rPr>
      <t>1-3</t>
    </r>
  </si>
  <si>
    <t>单位：万元</t>
  </si>
  <si>
    <t>科目编码</t>
  </si>
  <si>
    <t>科目名称</t>
  </si>
  <si>
    <t>预算数</t>
  </si>
  <si>
    <t xml:space="preserve">  一般公共服务</t>
  </si>
  <si>
    <t xml:space="preserve">    政府办公厅(室)及相关机构事务</t>
  </si>
  <si>
    <t xml:space="preserve">      行政运行</t>
  </si>
  <si>
    <t xml:space="preserve">      一般行政管理事务</t>
  </si>
  <si>
    <t xml:space="preserve">      政务公开审批</t>
  </si>
  <si>
    <t xml:space="preserve">      信访事务</t>
  </si>
  <si>
    <t xml:space="preserve">      其他政府办公厅（室）及相关机构事务支出</t>
  </si>
  <si>
    <t xml:space="preserve">    发展与改革事务</t>
  </si>
  <si>
    <t xml:space="preserve">    财政事务</t>
  </si>
  <si>
    <t xml:space="preserve">      财政委托业务支出</t>
  </si>
  <si>
    <t xml:space="preserve">      其他财政事务支出</t>
  </si>
  <si>
    <t xml:space="preserve">    税收事务</t>
  </si>
  <si>
    <t xml:space="preserve">      信息化建设</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</si>
  <si>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</si>
  <si>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</si>
  <si>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</si>
  <si>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</si>
  <si>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</si>
  <si>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</si>
  <si>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对外贸易管理</t>
  </si>
  <si>
    <t xml:space="preserve">      招商引资</t>
  </si>
  <si>
    <t xml:space="preserve">    群众团体事务</t>
  </si>
  <si>
    <t xml:space="preserve">      工会事务</t>
  </si>
  <si>
    <t xml:space="preserve">      其他群众团体事务支出</t>
  </si>
  <si>
    <t xml:space="preserve">    组织事务</t>
  </si>
  <si>
    <t xml:space="preserve">      其他组织事务支出</t>
  </si>
  <si>
    <t xml:space="preserve">    宣传事务</t>
  </si>
  <si>
    <t xml:space="preserve">      其他宣传事务支出</t>
  </si>
  <si>
    <t xml:space="preserve">    市场监督管理事务</t>
  </si>
  <si>
    <t xml:space="preserve">      市场主体管理</t>
  </si>
  <si>
    <t xml:space="preserve">      其他市场监督管理事务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</si>
  <si>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</si>
  <si>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</si>
  <si>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</si>
  <si>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</si>
  <si>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</si>
  <si>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公共安全支出</t>
  </si>
  <si>
    <t xml:space="preserve">    公安</t>
  </si>
  <si>
    <t xml:space="preserve">      其他公安支出</t>
  </si>
  <si>
    <t xml:space="preserve">    检察</t>
  </si>
  <si>
    <t xml:space="preserve">    法院</t>
  </si>
  <si>
    <t xml:space="preserve">    司法</t>
  </si>
  <si>
    <t xml:space="preserve">      基层司法业务</t>
  </si>
  <si>
    <t xml:space="preserve">      公共法律服务</t>
  </si>
  <si>
    <t xml:space="preserve">      其他司法支出</t>
  </si>
  <si>
    <t xml:space="preserve">  教育支出</t>
  </si>
  <si>
    <t xml:space="preserve">    教育管理事务</t>
  </si>
  <si>
    <t xml:space="preserve">    普通教育</t>
  </si>
  <si>
    <t xml:space="preserve">      学前教育</t>
  </si>
  <si>
    <t xml:space="preserve">      小学教育</t>
  </si>
  <si>
    <t xml:space="preserve">      初中教育</t>
  </si>
  <si>
    <t xml:space="preserve">      其他普通教育支出</t>
  </si>
  <si>
    <t xml:space="preserve">    职业教育</t>
  </si>
  <si>
    <t xml:space="preserve">      中等职业教育</t>
  </si>
  <si>
    <t xml:space="preserve">    特殊教育</t>
  </si>
  <si>
    <t xml:space="preserve">      特殊学校教育</t>
  </si>
  <si>
    <t xml:space="preserve">    教育费附加安排的支出</t>
  </si>
  <si>
    <t xml:space="preserve">      其他教育费附加安排的支出</t>
  </si>
  <si>
    <t xml:space="preserve">  科学技术支出</t>
  </si>
  <si>
    <t xml:space="preserve">    科学技术管理事务</t>
  </si>
  <si>
    <t xml:space="preserve">    其他科学技术支出</t>
  </si>
  <si>
    <t xml:space="preserve">      其他科学技术支出</t>
  </si>
  <si>
    <t xml:space="preserve">  文化旅游体育与传媒支出</t>
  </si>
  <si>
    <t xml:space="preserve">    文化和旅游</t>
  </si>
  <si>
    <t xml:space="preserve">      文化活动</t>
  </si>
  <si>
    <t xml:space="preserve">      其他文化和旅游支出</t>
  </si>
  <si>
    <t xml:space="preserve">    体育</t>
  </si>
  <si>
    <t xml:space="preserve">      其他体育支出</t>
  </si>
  <si>
    <t xml:space="preserve">    新闻出版电影</t>
  </si>
  <si>
    <t xml:space="preserve">      电影</t>
  </si>
  <si>
    <t xml:space="preserve">    广播电视</t>
  </si>
  <si>
    <t xml:space="preserve">      其他广播电视支出</t>
  </si>
  <si>
    <t xml:space="preserve">    其他文化旅游体育与传媒支出</t>
  </si>
  <si>
    <t xml:space="preserve">      其他文化旅游体育与传媒支出</t>
  </si>
  <si>
    <t xml:space="preserve">  社会保障和就业支出</t>
  </si>
  <si>
    <t xml:space="preserve">    人力资源和社会保障管理事务</t>
  </si>
  <si>
    <t xml:space="preserve">      社会保险经办机构</t>
  </si>
  <si>
    <t xml:space="preserve">    民政管理事务</t>
  </si>
  <si>
    <t xml:space="preserve">      基层政权建设和社区治理</t>
  </si>
  <si>
    <t xml:space="preserve">      其他民政管理事务支出</t>
  </si>
  <si>
    <t xml:space="preserve">    行政事业单位养老支出</t>
  </si>
  <si>
    <t xml:space="preserve">      对机关事业单位基本养老保险基金的补助</t>
  </si>
  <si>
    <t xml:space="preserve">      其他行政事业单位养老支出</t>
  </si>
  <si>
    <t xml:space="preserve">    就业补助</t>
  </si>
  <si>
    <t xml:space="preserve">      促进创业补贴</t>
  </si>
  <si>
    <t xml:space="preserve">    抚恤</t>
  </si>
  <si>
    <t xml:space="preserve">      义务兵优待</t>
  </si>
  <si>
    <t xml:space="preserve">      其他优抚支出</t>
  </si>
  <si>
    <t xml:space="preserve">    退役安置</t>
  </si>
  <si>
    <t xml:space="preserve">      退役士兵安置</t>
  </si>
  <si>
    <t xml:space="preserve">      退役士兵管理教育</t>
  </si>
  <si>
    <t xml:space="preserve">      其他退役安置支出</t>
  </si>
  <si>
    <t xml:space="preserve">    社会福利</t>
  </si>
  <si>
    <t xml:space="preserve">      老年福利</t>
  </si>
  <si>
    <t xml:space="preserve">      殡葬</t>
  </si>
  <si>
    <t xml:space="preserve">    残疾人事业</t>
  </si>
  <si>
    <t xml:space="preserve">      残疾人康复</t>
  </si>
  <si>
    <t xml:space="preserve">      残疾人就业</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</si>
  <si>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</si>
  <si>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</si>
  <si>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</si>
  <si>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</si>
  <si>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</si>
  <si>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</si>
  <si>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</si>
  <si>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</si>
  <si>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</si>
  <si>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</si>
  <si>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</si>
  <si>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</si>
  <si>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</si>
  <si>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退役军人管理事务</t>
  </si>
  <si>
    <t xml:space="preserve">      其他退役军人事务管理支出</t>
  </si>
  <si>
    <t xml:space="preserve">    财政代缴社会保险费支出</t>
  </si>
  <si>
    <t xml:space="preserve">      财政代缴城乡居民基本养老保险费支出</t>
  </si>
  <si>
    <t xml:space="preserve">    其他社会保障和就业支出</t>
  </si>
  <si>
    <t xml:space="preserve">      其他社会保障和就业支出</t>
  </si>
  <si>
    <t xml:space="preserve">  卫生健康支出</t>
  </si>
  <si>
    <t xml:space="preserve">    卫生健康管理事务</t>
  </si>
  <si>
    <t xml:space="preserve">    公立医院</t>
  </si>
  <si>
    <t xml:space="preserve">      综合医院</t>
  </si>
  <si>
    <t xml:space="preserve">    基层医疗卫生机构</t>
  </si>
  <si>
    <t xml:space="preserve">      乡镇卫生院</t>
  </si>
  <si>
    <t xml:space="preserve">      其他基层医疗卫生机构支出</t>
  </si>
  <si>
    <t xml:space="preserve">    公共卫生</t>
  </si>
  <si>
    <t xml:space="preserve">      疾病预防控制机构</t>
  </si>
  <si>
    <t xml:space="preserve">      基本公共卫生服务</t>
  </si>
  <si>
    <t xml:space="preserve">      突发公共卫生事件应急处理</t>
  </si>
  <si>
    <t xml:space="preserve">      其他公共卫生支出</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</si>
  <si>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</si>
  <si>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</si>
  <si>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</si>
  <si>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</si>
  <si>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</si>
  <si>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</si>
  <si>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</si>
  <si>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</si>
  <si>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</si>
  <si>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</si>
  <si>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</si>
  <si>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</si>
  <si>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优抚对象医疗</t>
  </si>
  <si>
    <t xml:space="preserve">      优抚对象医疗补助</t>
  </si>
  <si>
    <t xml:space="preserve">  节能环保支出</t>
  </si>
  <si>
    <t xml:space="preserve">    环境保护管理事务</t>
  </si>
  <si>
    <t xml:space="preserve">    污染防治</t>
  </si>
  <si>
    <t xml:space="preserve">      大气</t>
  </si>
  <si>
    <t xml:space="preserve">  城乡社区支出</t>
  </si>
  <si>
    <t xml:space="preserve">    城乡社区管理事务</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</si>
  <si>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</si>
  <si>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</si>
  <si>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</si>
  <si>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</si>
  <si>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</si>
  <si>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农林水支出</t>
  </si>
  <si>
    <t xml:space="preserve">    农业农村</t>
  </si>
  <si>
    <t xml:space="preserve">      事业运行</t>
  </si>
  <si>
    <t xml:space="preserve">      病虫害控制</t>
  </si>
  <si>
    <t xml:space="preserve">      农产品质量安全</t>
  </si>
  <si>
    <t xml:space="preserve">      农业生产发展</t>
  </si>
  <si>
    <t xml:space="preserve">      农村社会事业</t>
  </si>
  <si>
    <t xml:space="preserve">      渔业发展</t>
  </si>
  <si>
    <t xml:space="preserve">      对高校毕业生到基层任职补助</t>
  </si>
  <si>
    <t xml:space="preserve">      其他农业农村支出</t>
  </si>
  <si>
    <t xml:space="preserve">    水利</t>
  </si>
  <si>
    <t xml:space="preserve">      水资源节约管理与保护</t>
  </si>
  <si>
    <t xml:space="preserve">      其他水利支出</t>
  </si>
  <si>
    <t xml:space="preserve">    巩固脱贫攻坚成果衔接乡村振兴</t>
  </si>
  <si>
    <t xml:space="preserve">      其他巩固脱贫攻坚成果衔接乡村振兴支出</t>
  </si>
  <si>
    <t xml:space="preserve">    农村综合改革</t>
  </si>
  <si>
    <t xml:space="preserve">      对村民委员会和村党支部的补助</t>
  </si>
  <si>
    <t xml:space="preserve">      其他农村综合改革支出</t>
  </si>
  <si>
    <t xml:space="preserve">    普惠金融发展支出</t>
  </si>
  <si>
    <t xml:space="preserve">      农业保险保费补贴</t>
  </si>
  <si>
    <t>其他农林水支出</t>
  </si>
  <si>
    <t xml:space="preserve">  交通运输支出</t>
  </si>
  <si>
    <t xml:space="preserve">    车辆购置税支出</t>
  </si>
  <si>
    <t xml:space="preserve">      车辆购置税用于农村公路建设支出</t>
  </si>
  <si>
    <t xml:space="preserve">    其他交通运输支出</t>
  </si>
  <si>
    <t xml:space="preserve">      其他交通运输支出</t>
  </si>
  <si>
    <t xml:space="preserve">  资源勘探工业信息等支出</t>
  </si>
  <si>
    <t xml:space="preserve">    工业和信息产业监管</t>
  </si>
  <si>
    <t xml:space="preserve">      产业发展</t>
  </si>
  <si>
    <t xml:space="preserve">    支持中小企业发展和管理支出</t>
  </si>
  <si>
    <t xml:space="preserve">      中小企业发展专项</t>
  </si>
  <si>
    <t xml:space="preserve">      其他支持中小企业发展和管理支出</t>
  </si>
  <si>
    <t xml:space="preserve">  自然资源海洋气象等支出</t>
  </si>
  <si>
    <t xml:space="preserve">    气象事务</t>
  </si>
  <si>
    <t xml:space="preserve">      气象事业机构</t>
  </si>
  <si>
    <t xml:space="preserve">  住房保障支出</t>
  </si>
  <si>
    <t xml:space="preserve">    住房改革支出</t>
  </si>
  <si>
    <t xml:space="preserve">      住房公积金</t>
  </si>
  <si>
    <t xml:space="preserve">  灾害防治及应急管理支出</t>
  </si>
  <si>
    <t xml:space="preserve">    应急管理事务</t>
  </si>
  <si>
    <t xml:space="preserve">    消防救援事务</t>
  </si>
  <si>
    <t xml:space="preserve">      消防应急救援</t>
  </si>
  <si>
    <t xml:space="preserve">    自然灾害救灾及恢复重建支出</t>
  </si>
  <si>
    <t xml:space="preserve">      自然灾害救灾补助</t>
  </si>
  <si>
    <t xml:space="preserve">  预备费</t>
  </si>
  <si>
    <t xml:space="preserve">  其他支出</t>
  </si>
  <si>
    <t xml:space="preserve">    年初预留</t>
  </si>
  <si>
    <t xml:space="preserve">  债务还本支出</t>
  </si>
  <si>
    <t xml:space="preserve">    地方政府一般债务还本支出</t>
  </si>
  <si>
    <t xml:space="preserve">      地方政府一般债券还本支出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</si>
  <si>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</si>
  <si>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</si>
  <si>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</si>
  <si>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</si>
  <si>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</si>
  <si>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支出总计</t>
  </si>
  <si>
    <r>
      <rPr>
        <sz val="11"/>
        <rFont val="黑体"/>
        <charset val="134"/>
      </rPr>
      <t>附表</t>
    </r>
    <r>
      <rPr>
        <sz val="11"/>
        <rFont val="Times New Roman"/>
        <charset val="134"/>
      </rPr>
      <t>1-4</t>
    </r>
  </si>
  <si>
    <t>501</t>
  </si>
  <si>
    <t>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</si>
  <si>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</si>
  <si>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</si>
  <si>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</si>
  <si>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</si>
  <si>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</si>
  <si>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</si>
  <si>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</si>
  <si>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</si>
  <si>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</si>
  <si>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</si>
  <si>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</si>
  <si>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</si>
  <si>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</si>
  <si>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</si>
  <si>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</si>
  <si>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</si>
  <si>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</si>
  <si>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</si>
  <si>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</si>
  <si>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</si>
  <si>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</si>
  <si>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</si>
  <si>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</si>
  <si>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</si>
  <si>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</si>
  <si>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</si>
  <si>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</si>
  <si>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</si>
  <si>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</si>
  <si>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</si>
  <si>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</si>
  <si>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</si>
  <si>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</si>
  <si>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</si>
  <si>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</si>
  <si>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</si>
  <si>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</si>
  <si>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</si>
  <si>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</si>
  <si>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</si>
  <si>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</si>
  <si>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</si>
  <si>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</si>
  <si>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</si>
  <si>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</si>
  <si>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</si>
  <si>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505</t>
  </si>
  <si>
    <t>对事业单位经常性补助</t>
  </si>
  <si>
    <t>50501</t>
  </si>
  <si>
    <t xml:space="preserve"> 工资福利支出</t>
  </si>
  <si>
    <t>50502</t>
  </si>
  <si>
    <t xml:space="preserve"> 商品和服务支出</t>
  </si>
  <si>
    <t>50599</t>
  </si>
  <si>
    <t xml:space="preserve"> 其他对事业单位补助</t>
  </si>
  <si>
    <t>506</t>
  </si>
  <si>
    <t>对事业单位资本性补助</t>
  </si>
  <si>
    <t>50601</t>
  </si>
  <si>
    <t xml:space="preserve"> 资本性支出（一）</t>
  </si>
  <si>
    <t>50602</t>
  </si>
  <si>
    <t xml:space="preserve"> 资本性支出（二）</t>
  </si>
  <si>
    <t>507</t>
  </si>
  <si>
    <t>对企业补助</t>
  </si>
  <si>
    <t>50701</t>
  </si>
  <si>
    <t xml:space="preserve"> 费用补贴</t>
  </si>
  <si>
    <t>50702</t>
  </si>
  <si>
    <t xml:space="preserve"> 利息补贴</t>
  </si>
  <si>
    <t>50799</t>
  </si>
  <si>
    <t xml:space="preserve"> 其他对企业补助</t>
  </si>
  <si>
    <t>对企业资本性支出</t>
  </si>
  <si>
    <t>50803</t>
  </si>
  <si>
    <t xml:space="preserve"> 资本金注入（一）</t>
  </si>
  <si>
    <t>509</t>
  </si>
  <si>
    <t>对个人和家庭的补助</t>
  </si>
  <si>
    <t>50901</t>
  </si>
  <si>
    <t xml:space="preserve"> 社会福利和救助</t>
  </si>
  <si>
    <t>50902</t>
  </si>
  <si>
    <t xml:space="preserve"> 助学金
</t>
  </si>
  <si>
    <t>50903</t>
  </si>
  <si>
    <t xml:space="preserve"> 个人农业生产补贴</t>
  </si>
  <si>
    <t>50905</t>
  </si>
  <si>
    <t xml:space="preserve"> 离退休费</t>
  </si>
  <si>
    <t>50999</t>
  </si>
  <si>
    <t xml:space="preserve"> 其他对个人和家庭补助</t>
  </si>
  <si>
    <t>510</t>
  </si>
  <si>
    <t>对社会保障基金补助</t>
  </si>
  <si>
    <t>51002</t>
  </si>
  <si>
    <t xml:space="preserve"> 对社会保险基金补助</t>
  </si>
  <si>
    <t>51003</t>
  </si>
  <si>
    <t xml:space="preserve"> 补充全国社会保障基金</t>
  </si>
  <si>
    <t>511</t>
  </si>
  <si>
    <t>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</si>
  <si>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</si>
  <si>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</si>
  <si>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</si>
  <si>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</si>
  <si>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</si>
  <si>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</si>
  <si>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</si>
  <si>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</si>
  <si>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512</t>
  </si>
  <si>
    <t>51201</t>
  </si>
  <si>
    <t xml:space="preserve"> 国内债务还本</t>
  </si>
  <si>
    <t>51202</t>
  </si>
  <si>
    <t xml:space="preserve"> 国外债务还本</t>
  </si>
  <si>
    <t>514</t>
  </si>
  <si>
    <t>预备费及预留</t>
  </si>
  <si>
    <t>51401</t>
  </si>
  <si>
    <t xml:space="preserve"> 预备费</t>
  </si>
  <si>
    <t>51402</t>
  </si>
  <si>
    <t xml:space="preserve"> 预留</t>
  </si>
  <si>
    <t>599</t>
  </si>
  <si>
    <t>59906</t>
  </si>
  <si>
    <t xml:space="preserve"> 赠与</t>
  </si>
  <si>
    <t>59907</t>
  </si>
  <si>
    <t xml:space="preserve"> 国家赔偿费用支出</t>
  </si>
  <si>
    <t>59908</t>
  </si>
  <si>
    <t xml:space="preserve"> 对民间非营利组织和群众性自治组织补贴</t>
  </si>
  <si>
    <t xml:space="preserve"> 其他支出</t>
  </si>
  <si>
    <t>合  计</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</si>
  <si>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</si>
  <si>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</si>
  <si>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</si>
  <si>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</si>
  <si>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</si>
  <si>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</si>
  <si>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</si>
  <si>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</si>
  <si>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</si>
  <si>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</si>
  <si>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11"/>
        <rFont val="方正仿宋_GBK"/>
        <charset val="134"/>
      </rPr>
      <t>市（县、镇）名</t>
    </r>
    <r>
      <rPr>
        <sz val="11"/>
        <rFont val="Times New Roman"/>
        <charset val="134"/>
      </rPr>
      <t>1</t>
    </r>
  </si>
  <si>
    <r>
      <rPr>
        <sz val="9"/>
        <rFont val="方正仿宋_GBK"/>
        <charset val="134"/>
      </rPr>
      <t>一般公共服务支出类合计</t>
    </r>
  </si>
  <si>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</si>
  <si>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</si>
  <si>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</si>
  <si>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</si>
  <si>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t>……</t>
  </si>
  <si>
    <r>
      <rPr>
        <sz val="11"/>
        <rFont val="方正仿宋_GBK"/>
        <charset val="134"/>
      </rPr>
      <t>未分配数</t>
    </r>
  </si>
  <si>
    <r>
      <rPr>
        <b/>
        <sz val="11"/>
        <rFont val="方正仿宋_GBK"/>
        <charset val="134"/>
      </rPr>
      <t>合计</t>
    </r>
  </si>
  <si>
    <t>我区所属乡镇管理制度按照同级预算单位管理，转移支付不再对其进行分配，因此此表无数据，以空表列示。</t>
  </si>
  <si>
    <t>上级一般公共预算专项转移支付
分项目安排情况表</t>
  </si>
  <si>
    <t>项目名称</t>
  </si>
  <si>
    <r>
      <rPr>
        <sz val="11"/>
        <rFont val="黑体"/>
        <charset val="134"/>
      </rPr>
      <t>附表</t>
    </r>
    <r>
      <rPr>
        <sz val="11"/>
        <rFont val="Times New Roman"/>
        <charset val="134"/>
      </rPr>
      <t>1-7</t>
    </r>
  </si>
  <si>
    <t>1.港口建设费收入</t>
  </si>
  <si>
    <t>2.国家电影事业发展专项资金收入</t>
  </si>
  <si>
    <t>3.国有土地收益基金收入</t>
  </si>
  <si>
    <t>4.农业土地开发资金收入</t>
  </si>
  <si>
    <t>5.国有土地使用权出让收入</t>
  </si>
  <si>
    <t>6.彩票公益金收入</t>
  </si>
  <si>
    <t>7.城市基础设施配套费收入</t>
  </si>
  <si>
    <t>8.小型水库移民扶助基金收入</t>
  </si>
  <si>
    <t>9.车辆通行费</t>
  </si>
  <si>
    <t>10.污水处理费收入</t>
  </si>
  <si>
    <t>11.彩票发行机构和彩票销售机构的业务费用</t>
  </si>
  <si>
    <t>12.专项债务对应项目专项收入</t>
  </si>
  <si>
    <t>13.上级提前下达转移支付</t>
  </si>
  <si>
    <t>14.上年结余收入</t>
  </si>
  <si>
    <r>
      <rPr>
        <sz val="11"/>
        <rFont val="黑体"/>
        <charset val="134"/>
      </rPr>
      <t>附表</t>
    </r>
    <r>
      <rPr>
        <sz val="11"/>
        <rFont val="Times New Roman"/>
        <charset val="134"/>
      </rPr>
      <t>1-8</t>
    </r>
  </si>
  <si>
    <t>1.科学技术支出</t>
  </si>
  <si>
    <t>2.文化旅游体育与传媒支出</t>
  </si>
  <si>
    <t>3.社会保障和就业支出</t>
  </si>
  <si>
    <t>4.节能环保支出</t>
  </si>
  <si>
    <t>5.城乡社区支出</t>
  </si>
  <si>
    <t>6.农林水支出</t>
  </si>
  <si>
    <t>7.交通运输支出</t>
  </si>
  <si>
    <t>8.资源勘探信息等支出</t>
  </si>
  <si>
    <t>9.金融支出</t>
  </si>
  <si>
    <t>10.其他支出</t>
  </si>
  <si>
    <t>11.转移性支出</t>
  </si>
  <si>
    <t>12.债务还本支出</t>
  </si>
  <si>
    <t>13.债务付息支出</t>
  </si>
  <si>
    <t>14.债务发行费支出</t>
  </si>
  <si>
    <t>二、上级提前下达转移支付</t>
  </si>
  <si>
    <t>三、调出资金</t>
  </si>
  <si>
    <r>
      <rPr>
        <sz val="11"/>
        <rFont val="黑体"/>
        <charset val="134"/>
      </rPr>
      <t>附表</t>
    </r>
    <r>
      <rPr>
        <sz val="11"/>
        <rFont val="Times New Roman"/>
        <charset val="134"/>
      </rPr>
      <t>1-9</t>
    </r>
  </si>
  <si>
    <t>科目（单位）名称</t>
  </si>
  <si>
    <t>208</t>
  </si>
  <si>
    <t>20822</t>
  </si>
  <si>
    <t>大中型水库移民后期扶持基金支出</t>
  </si>
  <si>
    <t>2082201</t>
  </si>
  <si>
    <t xml:space="preserve">     移民补助</t>
  </si>
  <si>
    <t>2082202</t>
  </si>
  <si>
    <t xml:space="preserve">     基础设施建设和经济发展</t>
  </si>
  <si>
    <t>2010199</t>
  </si>
  <si>
    <r>
      <rPr>
        <sz val="11"/>
        <rFont val="Times New Roman"/>
        <charset val="134"/>
      </rPr>
      <t xml:space="preserve">  </t>
    </r>
    <r>
      <rPr>
        <sz val="11"/>
        <rFont val="方正仿宋_GBK"/>
        <charset val="134"/>
      </rPr>
      <t>其他人大事务支出项合计</t>
    </r>
  </si>
  <si>
    <t>212</t>
  </si>
  <si>
    <t>21208</t>
  </si>
  <si>
    <t>国有土地使用权出让收入安排的支出</t>
  </si>
  <si>
    <t>2120801</t>
  </si>
  <si>
    <t>征地和拆迁补偿支出</t>
  </si>
  <si>
    <t>2120802</t>
  </si>
  <si>
    <t xml:space="preserve">     土地开发支出</t>
  </si>
  <si>
    <t>2120804</t>
  </si>
  <si>
    <t xml:space="preserve">     农村基础设施建设支出</t>
  </si>
  <si>
    <t>2120806</t>
  </si>
  <si>
    <t>土地出让业务支出</t>
  </si>
  <si>
    <t>2120810</t>
  </si>
  <si>
    <t>棚户区改造支出</t>
  </si>
  <si>
    <t>2120814</t>
  </si>
  <si>
    <t>农业生产发展支出</t>
  </si>
  <si>
    <t>2120816</t>
  </si>
  <si>
    <t>农业农村生态环境支出</t>
  </si>
  <si>
    <t>2120899</t>
  </si>
  <si>
    <t>其他国有土地使用权出让收入安排的支出</t>
  </si>
  <si>
    <t>21210</t>
  </si>
  <si>
    <t xml:space="preserve">  国有土地收益基金安排的支出</t>
  </si>
  <si>
    <t>2121001</t>
  </si>
  <si>
    <t xml:space="preserve">    征地和拆迁补偿支出</t>
  </si>
  <si>
    <t>21211</t>
  </si>
  <si>
    <t>农业土地开发资金安排的支出</t>
  </si>
  <si>
    <t>21213</t>
  </si>
  <si>
    <t xml:space="preserve">  城市基础设施配套费安排的支出</t>
  </si>
  <si>
    <t>2121301</t>
  </si>
  <si>
    <t xml:space="preserve">    城市公共设施 </t>
  </si>
  <si>
    <t>2121302</t>
  </si>
  <si>
    <t xml:space="preserve">    城市环境卫生</t>
  </si>
  <si>
    <t>2121399</t>
  </si>
  <si>
    <t xml:space="preserve">    其他城市基础设施配套费安排的支出</t>
  </si>
  <si>
    <t>21214</t>
  </si>
  <si>
    <t xml:space="preserve">  污水处理费安排的支出</t>
  </si>
  <si>
    <t>2121401</t>
  </si>
  <si>
    <t xml:space="preserve">    污水处理设施建设和运营</t>
  </si>
  <si>
    <t>229</t>
  </si>
  <si>
    <t>22960</t>
  </si>
  <si>
    <t>彩票公益金安排的支出</t>
  </si>
  <si>
    <t>2296002</t>
  </si>
  <si>
    <t>用于残疾人事业的彩票公益金支出</t>
  </si>
  <si>
    <t>231</t>
  </si>
  <si>
    <t>23104</t>
  </si>
  <si>
    <t>地方政府专项债务还本支出</t>
  </si>
  <si>
    <t>2310411</t>
  </si>
  <si>
    <t>国有土地使用权出让金债务还本支出</t>
  </si>
  <si>
    <t>23204</t>
  </si>
  <si>
    <t>地方政府专项债务付息支出</t>
  </si>
  <si>
    <t>2320411</t>
  </si>
  <si>
    <t>国有土地使用权出让金付息支出</t>
  </si>
  <si>
    <t>2320498</t>
  </si>
  <si>
    <t>其他地方自行试点项目收益专项债卷付息支出</t>
  </si>
  <si>
    <t>支出小计</t>
  </si>
  <si>
    <t>230</t>
  </si>
  <si>
    <t>转移性支出</t>
  </si>
  <si>
    <t>23008</t>
  </si>
  <si>
    <t>调出资金</t>
  </si>
  <si>
    <t>2300802</t>
  </si>
  <si>
    <t>政府性基金预算调出资金</t>
  </si>
  <si>
    <t>支出合计</t>
  </si>
  <si>
    <r>
      <rPr>
        <sz val="11"/>
        <rFont val="黑体"/>
        <charset val="134"/>
      </rPr>
      <t>附表</t>
    </r>
    <r>
      <rPr>
        <sz val="11"/>
        <rFont val="Times New Roman"/>
        <charset val="134"/>
      </rPr>
      <t>1-10</t>
    </r>
  </si>
  <si>
    <r>
      <rPr>
        <sz val="11"/>
        <rFont val="黑体"/>
        <charset val="134"/>
      </rPr>
      <t>附表</t>
    </r>
    <r>
      <rPr>
        <sz val="11"/>
        <rFont val="Times New Roman"/>
        <charset val="134"/>
      </rPr>
      <t>1-12</t>
    </r>
  </si>
  <si>
    <t>一、利润收入</t>
  </si>
  <si>
    <t>二、股利、股息收入</t>
  </si>
  <si>
    <t>备注：此表无数据，空表列示。</t>
  </si>
  <si>
    <r>
      <rPr>
        <sz val="11"/>
        <rFont val="黑体"/>
        <charset val="134"/>
      </rPr>
      <t>附表</t>
    </r>
    <r>
      <rPr>
        <sz val="11"/>
        <rFont val="Times New Roman"/>
        <charset val="134"/>
      </rPr>
      <t>1-13</t>
    </r>
  </si>
  <si>
    <t>二、对下转移支付</t>
  </si>
  <si>
    <r>
      <rPr>
        <sz val="11"/>
        <rFont val="黑体"/>
        <charset val="134"/>
      </rPr>
      <t>附表</t>
    </r>
    <r>
      <rPr>
        <sz val="11"/>
        <rFont val="Times New Roman"/>
        <charset val="134"/>
      </rPr>
      <t>1-14</t>
    </r>
  </si>
  <si>
    <r>
      <rPr>
        <b/>
        <sz val="11"/>
        <rFont val="方正书宋_GBK"/>
        <charset val="134"/>
      </rPr>
      <t>科目编码</t>
    </r>
  </si>
  <si>
    <r>
      <rPr>
        <b/>
        <sz val="11"/>
        <rFont val="方正书宋_GBK"/>
        <charset val="134"/>
      </rPr>
      <t>科目名称</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</si>
  <si>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</si>
  <si>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</si>
  <si>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</si>
  <si>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</si>
  <si>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</si>
  <si>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t>22301</t>
  </si>
  <si>
    <t>解决历史遗留问题及改革成本支出</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</si>
  <si>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</si>
  <si>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</si>
  <si>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</si>
  <si>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</si>
  <si>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</si>
  <si>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</si>
  <si>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</si>
  <si>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</si>
  <si>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</si>
  <si>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r>
      <rPr>
        <sz val="11"/>
        <rFont val="黑体"/>
        <charset val="134"/>
      </rPr>
      <t>附表</t>
    </r>
    <r>
      <rPr>
        <sz val="11"/>
        <rFont val="Times New Roman"/>
        <charset val="134"/>
      </rPr>
      <t>1-15</t>
    </r>
  </si>
  <si>
    <r>
      <rPr>
        <sz val="11"/>
        <rFont val="黑体"/>
        <charset val="134"/>
      </rPr>
      <t>附表</t>
    </r>
    <r>
      <rPr>
        <sz val="11"/>
        <rFont val="Times New Roman"/>
        <charset val="134"/>
      </rPr>
      <t>1-16</t>
    </r>
  </si>
  <si>
    <r>
      <rPr>
        <sz val="11"/>
        <rFont val="黑体"/>
        <charset val="134"/>
      </rPr>
      <t>附表</t>
    </r>
    <r>
      <rPr>
        <sz val="11"/>
        <rFont val="Times New Roman"/>
        <charset val="134"/>
      </rPr>
      <t>1-17</t>
    </r>
  </si>
  <si>
    <t>社会保险基金收入</t>
  </si>
  <si>
    <t xml:space="preserve">  城乡居民基本养老保险基金收入</t>
  </si>
  <si>
    <t xml:space="preserve">    保险费收入</t>
  </si>
  <si>
    <t xml:space="preserve">    财政补贴收入</t>
  </si>
  <si>
    <t xml:space="preserve">    利息收入</t>
  </si>
  <si>
    <t xml:space="preserve">    转移收入</t>
  </si>
  <si>
    <t xml:space="preserve">    上级补助收入</t>
  </si>
  <si>
    <t>10211</t>
  </si>
  <si>
    <t xml:space="preserve">  机关事业基本养老保险基金收入</t>
  </si>
  <si>
    <t>1021101</t>
  </si>
  <si>
    <t xml:space="preserve">     保险费收入</t>
  </si>
  <si>
    <t>1021102</t>
  </si>
  <si>
    <t xml:space="preserve">     财政补贴收入</t>
  </si>
  <si>
    <t>1021103</t>
  </si>
  <si>
    <t xml:space="preserve">     利息收入</t>
  </si>
  <si>
    <t>1021199</t>
  </si>
  <si>
    <t xml:space="preserve">     其他收入</t>
  </si>
  <si>
    <t>1101605</t>
  </si>
  <si>
    <t xml:space="preserve">     转移收入</t>
  </si>
  <si>
    <t>1101706</t>
  </si>
  <si>
    <t xml:space="preserve">     上级补助收入</t>
  </si>
  <si>
    <t xml:space="preserve">  上年结余收入</t>
  </si>
  <si>
    <t xml:space="preserve">    社会保险基金预算上年结余收入</t>
  </si>
  <si>
    <r>
      <rPr>
        <sz val="11"/>
        <rFont val="黑体"/>
        <charset val="134"/>
      </rPr>
      <t>附表</t>
    </r>
    <r>
      <rPr>
        <sz val="11"/>
        <rFont val="Times New Roman"/>
        <charset val="134"/>
      </rPr>
      <t>1-18</t>
    </r>
  </si>
  <si>
    <t>项　目</t>
  </si>
  <si>
    <t>支出预算</t>
  </si>
  <si>
    <t>209</t>
  </si>
  <si>
    <t>社会保险基金支出</t>
  </si>
  <si>
    <t>20910</t>
  </si>
  <si>
    <t xml:space="preserve">  城乡居民基本养老保险基金支出</t>
  </si>
  <si>
    <t>2091001</t>
  </si>
  <si>
    <t xml:space="preserve">    基础养老金支出</t>
  </si>
  <si>
    <t>2091002</t>
  </si>
  <si>
    <t xml:space="preserve">    个人账户养老金支出</t>
  </si>
  <si>
    <t>2091003</t>
  </si>
  <si>
    <t xml:space="preserve">    丧葬抚恤补助支出</t>
  </si>
  <si>
    <t>2091099</t>
  </si>
  <si>
    <t xml:space="preserve">    其他城乡居民基本养老保险基金支出</t>
  </si>
  <si>
    <t>20911</t>
  </si>
  <si>
    <t xml:space="preserve">  机关事业基本养老保险基金支出</t>
  </si>
  <si>
    <t>2091101</t>
  </si>
  <si>
    <t xml:space="preserve">    基本养老金支出</t>
  </si>
  <si>
    <t>2091199</t>
  </si>
  <si>
    <t xml:space="preserve">    其他机关事业单位基本养老保险基金支出</t>
  </si>
  <si>
    <t>23009</t>
  </si>
  <si>
    <t xml:space="preserve">  年终结余</t>
  </si>
  <si>
    <t>2300903</t>
  </si>
  <si>
    <t xml:space="preserve">    社保保险基金预算年终结余</t>
  </si>
  <si>
    <t>23014</t>
  </si>
  <si>
    <t>社会保险基金上解下拨支出</t>
  </si>
  <si>
    <t>2301402</t>
  </si>
  <si>
    <t xml:space="preserve">    社会保险基金上解上级支出</t>
  </si>
  <si>
    <t>23017</t>
  </si>
  <si>
    <t>社会保险基金转移支出</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</si>
  <si>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</si>
  <si>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</si>
  <si>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</si>
  <si>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</si>
  <si>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</si>
  <si>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</si>
  <si>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</si>
  <si>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</si>
  <si>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</si>
  <si>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</si>
  <si>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</si>
  <si>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</si>
  <si>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表1-19</t>
  </si>
  <si>
    <t>芦台经济开发区2022年地方政府债务限额及余额预算情况表</t>
  </si>
  <si>
    <t>单位：亿元</t>
  </si>
  <si>
    <t>地   区</t>
  </si>
  <si>
    <t>2022年债务限额</t>
  </si>
  <si>
    <t>2023年债务余额预计执行数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</si>
  <si>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</si>
  <si>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</si>
  <si>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</si>
  <si>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</si>
  <si>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</si>
  <si>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</si>
  <si>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</si>
  <si>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</si>
  <si>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</si>
  <si>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</si>
  <si>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</si>
  <si>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</si>
  <si>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</si>
  <si>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</si>
  <si>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</si>
  <si>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</si>
  <si>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</si>
  <si>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</si>
  <si>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</si>
  <si>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</si>
  <si>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表1-2</t>
  </si>
  <si>
    <t>芦台经济开发区2022年地方政府一般债务余额情况表</t>
  </si>
  <si>
    <t>项    目</t>
  </si>
  <si>
    <t>执行数</t>
  </si>
  <si>
    <t>一、2021年末地方政府一般债务余额实际数</t>
  </si>
  <si>
    <t xml:space="preserve"> </t>
  </si>
  <si>
    <t>二、2022年末地方政府一般债务余额限额</t>
  </si>
  <si>
    <t>三、2022年地方政府一般债务发行额</t>
  </si>
  <si>
    <t xml:space="preserve">    中央转贷地方的国际金融组织和外国政府贷款</t>
  </si>
  <si>
    <t xml:space="preserve">  </t>
  </si>
  <si>
    <t xml:space="preserve">    2022年地方政府一般债券发行额</t>
  </si>
  <si>
    <t>四、2022年地方政府一般债务还本额</t>
  </si>
  <si>
    <t>五、2023年末地方政府一般债务余额预计执行数</t>
  </si>
  <si>
    <t>六、2023年地方财政赤字</t>
  </si>
  <si>
    <t>七、2023年地方政府一般债务余额限额</t>
  </si>
  <si>
    <t>表1-3</t>
  </si>
  <si>
    <t>芦台经济开发区2022年地方政府专项债务余额情况表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</si>
  <si>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</si>
  <si>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</si>
  <si>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</si>
  <si>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</si>
  <si>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</si>
  <si>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</si>
  <si>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</si>
  <si>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AD_BDQ#</t>
  </si>
  <si>
    <t>表1-4</t>
  </si>
  <si>
    <t>芦台经济开发区地方政府债券发行及还本付息情况表</t>
  </si>
  <si>
    <t>公式</t>
  </si>
  <si>
    <t>本地区</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</si>
  <si>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</si>
  <si>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</si>
  <si>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</si>
  <si>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</si>
  <si>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</si>
  <si>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</si>
  <si>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</si>
  <si>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</si>
  <si>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</si>
  <si>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</si>
  <si>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</si>
  <si>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</si>
  <si>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</si>
  <si>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</si>
  <si>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</si>
  <si>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</si>
  <si>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</si>
  <si>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</si>
  <si>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</si>
  <si>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</si>
  <si>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</si>
  <si>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</si>
  <si>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</si>
  <si>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</si>
  <si>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</si>
  <si>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</si>
  <si>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</si>
  <si>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</si>
  <si>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</si>
  <si>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</si>
  <si>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</si>
  <si>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</si>
  <si>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表1-5</t>
  </si>
  <si>
    <t>芦台经济开发区2023年地方政府债务限额提前下达情况表</t>
  </si>
  <si>
    <t>一：2022年地方政府债务限额</t>
  </si>
  <si>
    <t>其中： 一般债务限额</t>
  </si>
  <si>
    <t xml:space="preserve">    专项债务限额</t>
  </si>
  <si>
    <t>二：提前下达的2023年地方政府债务新增限额</t>
  </si>
  <si>
    <t>注：本表反映本地区及本级年初预算中列示的地方政府债务限额情况，由县级以上地方各级财政部门在同级人大常委会批准年度预算后二十日内公开。</t>
  </si>
  <si>
    <t>表1-6</t>
  </si>
  <si>
    <t>芦台经济开发区2023年年初新增地方政府债券资金安排表</t>
  </si>
  <si>
    <t>序号</t>
  </si>
  <si>
    <t>项目类型</t>
  </si>
  <si>
    <t>项目主管部门</t>
  </si>
  <si>
    <t>债券性质</t>
  </si>
  <si>
    <t>债券规模</t>
  </si>
  <si>
    <t>河北唐山芦台经济开发区医院综合救治能力提升改造项目</t>
  </si>
  <si>
    <t>公立医院</t>
  </si>
  <si>
    <t>芦台经济开发区医院</t>
  </si>
  <si>
    <t>专项债券</t>
  </si>
  <si>
    <t>芦台经济开发区园区基础设施配套项目</t>
  </si>
  <si>
    <t>产业园区基础设施</t>
  </si>
  <si>
    <t>芦台经济开发区城乡规划建设管理局</t>
  </si>
  <si>
    <t>芦台经济开发区基础设施提升项目</t>
  </si>
  <si>
    <t>供水</t>
  </si>
  <si>
    <t>芦台经济开发区农业农村局</t>
  </si>
  <si>
    <t>注：本表反映本级当年提前下达的新增地方政府债券资金使用安排，由县级以上地方各级财政部门在本级人大常委会批准预算后二十日内公开。此表无数据，空表列示。</t>
  </si>
  <si>
    <t>2023年地方政府再融资债券分月发行安排表</t>
  </si>
  <si>
    <t>时间</t>
  </si>
  <si>
    <t>再融资债券计划发行规模</t>
  </si>
  <si>
    <t>1月</t>
  </si>
  <si>
    <t>2月</t>
  </si>
  <si>
    <t>3月</t>
  </si>
  <si>
    <t>4月</t>
  </si>
  <si>
    <t>5月</t>
  </si>
  <si>
    <t>2023年河北省政府再融资一般债券（四期）-  2023年河北省政府一般债券（八期）（债券编码：2305495）</t>
  </si>
  <si>
    <t>6月</t>
  </si>
  <si>
    <t>7月</t>
  </si>
  <si>
    <t>8月</t>
  </si>
  <si>
    <t>9月</t>
  </si>
  <si>
    <t>10月</t>
  </si>
  <si>
    <t>11月</t>
  </si>
  <si>
    <t>12月</t>
  </si>
  <si>
    <t>此表无数据,空表列示。</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</si>
</sst>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_ "/>
    <numFmt numFmtId="179" formatCode="0.00_ "/>
    <numFmt numFmtId="180" formatCode="0;_렀"/>
    <numFmt numFmtId="181" formatCode="0.0_ "/>
  </numFmts>
  <fonts count="91">
    <font>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11"/>
      <color indexed="8"/>
      <name val="宋体"/>
      <charset val="1"/>
      <scheme val="minor"/>
    </font>
    <font>
      <sz val="11"/>
      <name val="Times New Roman"/>
      <charset val="134"/>
    </font>
    <font>
      <sz val="9"/>
      <name val="Times New Roman"/>
      <charset val="134"/>
    </font>
    <font>
      <sz val="18"/>
      <name val="方正小标宋_GBK"/>
      <charset val="134"/>
    </font>
    <font>
      <sz val="18"/>
      <name val="Times New Roman"/>
      <charset val="134"/>
    </font>
    <font>
      <b/>
      <sz val="11"/>
      <color theme="1"/>
      <name val="宋体"/>
      <charset val="134"/>
      <scheme val="minor"/>
    </font>
    <font>
      <b/>
      <sz val="11"/>
      <color indexed="8"/>
      <name val="宋体"/>
      <charset val="134"/>
      <scheme val="minor"/>
    </font>
    <font>
      <b/>
      <sz val="11"/>
      <name val="宋体"/>
      <charset val="134"/>
    </font>
    <font>
      <sz val="11"/>
      <color indexed="8"/>
      <name val="宋体"/>
      <charset val="134"/>
      <scheme val="minor"/>
    </font>
    <font>
      <sz val="11"/>
      <name val="宋体"/>
      <charset val="134"/>
    </font>
    <font>
      <b/>
      <sz val="11"/>
      <name val="Times New Roman"/>
      <charset val="134"/>
    </font>
    <font>
      <sz val="12"/>
      <name val="Times New Roman"/>
      <charset val="134"/>
    </font>
    <font>
      <b/>
      <sz val="12"/>
      <color indexed="8"/>
      <name val="宋体"/>
      <charset val="134"/>
    </font>
    <font>
      <b/>
      <sz val="11"/>
      <color indexed="8"/>
      <name val="宋体"/>
      <charset val="134"/>
    </font>
    <font>
      <sz val="11"/>
      <color indexed="8"/>
      <name val="宋体"/>
      <charset val="134"/>
    </font>
    <font>
      <b/>
      <sz val="11"/>
      <color theme="1"/>
      <name val="仿宋"/>
      <charset val="134"/>
    </font>
    <font>
      <sz val="11"/>
      <color theme="1"/>
      <name val="仿宋"/>
      <charset val="134"/>
    </font>
    <font>
      <sz val="11"/>
      <color theme="1"/>
      <name val="宋体"/>
      <charset val="134"/>
    </font>
    <font>
      <sz val="11"/>
      <color rgb="FF000000"/>
      <name val="宋体"/>
      <charset val="134"/>
      <scheme val="minor"/>
    </font>
    <font>
      <b/>
      <sz val="11"/>
      <name val="方正书宋_GBK"/>
      <charset val="134"/>
    </font>
    <font>
      <sz val="14"/>
      <name val="Times New Roman"/>
      <charset val="134"/>
    </font>
    <font>
      <sz val="10.5"/>
      <name val="Times New Roman"/>
      <charset val="134"/>
    </font>
    <font>
      <b/>
      <sz val="9"/>
      <name val="Times New Roman"/>
      <charset val="134"/>
    </font>
    <font>
      <b/>
      <sz val="11"/>
      <name val="方正仿宋_GBK"/>
      <charset val="134"/>
    </font>
    <font>
      <sz val="11"/>
      <name val="方正仿宋_GBK"/>
      <charset val="134"/>
    </font>
    <font>
      <sz val="12"/>
      <name val="Times New Roman"/>
      <charset val="0"/>
    </font>
    <font>
      <sz val="11"/>
      <name val="Times New Roman"/>
      <charset val="0"/>
    </font>
    <font>
      <sz val="14"/>
      <name val="Times New Roman"/>
      <charset val="0"/>
    </font>
    <font>
      <b/>
      <sz val="14"/>
      <name val="方正小标宋_GBK"/>
      <charset val="134"/>
    </font>
    <font>
      <b/>
      <sz val="11"/>
      <name val="Times New Roman"/>
      <charset val="0"/>
    </font>
    <font>
      <sz val="10.5"/>
      <name val="Times New Roman"/>
      <charset val="0"/>
    </font>
    <font>
      <sz val="12"/>
      <name val="宋体"/>
      <charset val="134"/>
    </font>
    <font>
      <sz val="11"/>
      <name val="方正书宋_GBK"/>
      <charset val="134"/>
    </font>
    <font>
      <b/>
      <sz val="11"/>
      <name val="宋体"/>
      <charset val="134"/>
      <scheme val="minor"/>
    </font>
    <font>
      <sz val="11"/>
      <name val="宋体"/>
      <charset val="134"/>
      <scheme val="minor"/>
    </font>
    <font>
      <b/>
      <sz val="12"/>
      <name val="Times New Roman"/>
      <charset val="134"/>
    </font>
    <font>
      <b/>
      <sz val="20"/>
      <color theme="1"/>
      <name val="宋体"/>
      <charset val="134"/>
      <scheme val="minor"/>
    </font>
    <font>
      <sz val="18"/>
      <color theme="1"/>
      <name val="宋体"/>
      <charset val="134"/>
      <scheme val="minor"/>
    </font>
    <font>
      <sz val="9"/>
      <name val="宋体"/>
      <charset val="134"/>
    </font>
    <font>
      <sz val="11"/>
      <color indexed="9"/>
      <name val="宋体"/>
      <charset val="134"/>
    </font>
    <font>
      <sz val="11"/>
      <color theme="1"/>
      <name val="宋体"/>
      <charset val="0"/>
      <scheme val="minor"/>
    </font>
    <font>
      <b/>
      <sz val="11"/>
      <color indexed="63"/>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sz val="11"/>
      <color indexed="17"/>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Helv"/>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sz val="11"/>
      <color indexed="60"/>
      <name val="宋体"/>
      <charset val="134"/>
    </font>
    <font>
      <b/>
      <sz val="13"/>
      <color indexed="56"/>
      <name val="宋体"/>
      <charset val="134"/>
    </font>
    <font>
      <sz val="11"/>
      <color indexed="20"/>
      <name val="宋体"/>
      <charset val="134"/>
    </font>
    <font>
      <b/>
      <sz val="15"/>
      <color indexed="56"/>
      <name val="宋体"/>
      <charset val="134"/>
    </font>
    <font>
      <sz val="7"/>
      <name val="Small Fonts"/>
      <charset val="134"/>
    </font>
    <font>
      <b/>
      <sz val="11"/>
      <color indexed="56"/>
      <name val="宋体"/>
      <charset val="134"/>
    </font>
    <font>
      <b/>
      <sz val="11"/>
      <color indexed="9"/>
      <name val="宋体"/>
      <charset val="134"/>
    </font>
    <font>
      <b/>
      <sz val="18"/>
      <color indexed="56"/>
      <name val="宋体"/>
      <charset val="134"/>
    </font>
    <font>
      <sz val="11"/>
      <color indexed="62"/>
      <name val="宋体"/>
      <charset val="134"/>
    </font>
    <font>
      <sz val="12"/>
      <color indexed="20"/>
      <name val="宋体"/>
      <charset val="134"/>
    </font>
    <font>
      <sz val="10"/>
      <name val="Arial"/>
      <charset val="134"/>
    </font>
    <font>
      <i/>
      <sz val="11"/>
      <color indexed="23"/>
      <name val="宋体"/>
      <charset val="134"/>
    </font>
    <font>
      <sz val="12"/>
      <color indexed="17"/>
      <name val="宋体"/>
      <charset val="134"/>
    </font>
    <font>
      <sz val="11"/>
      <color indexed="10"/>
      <name val="宋体"/>
      <charset val="134"/>
    </font>
    <font>
      <sz val="10"/>
      <name val="MS Sans Serif"/>
      <charset val="134"/>
    </font>
    <font>
      <sz val="12"/>
      <name val="Courier"/>
      <charset val="134"/>
    </font>
    <font>
      <sz val="11"/>
      <name val="黑体"/>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56">
    <fill>
      <patternFill patternType="none"/>
    </fill>
    <fill>
      <patternFill patternType="gray125"/>
    </fill>
    <fill>
      <patternFill patternType="solid">
        <fgColor theme="0"/>
        <bgColor indexed="64"/>
      </patternFill>
    </fill>
    <fill>
      <patternFill patternType="solid">
        <fgColor indexed="29"/>
        <bgColor indexed="64"/>
      </patternFill>
    </fill>
    <fill>
      <patternFill patternType="solid">
        <fgColor theme="6" tint="0.799981688894314"/>
        <bgColor indexed="64"/>
      </patternFill>
    </fill>
    <fill>
      <patternFill patternType="solid">
        <fgColor indexed="22"/>
        <bgColor indexed="64"/>
      </patternFill>
    </fill>
    <fill>
      <patternFill patternType="solid">
        <fgColor indexed="31"/>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indexed="4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6"/>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379">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3" fillId="0" borderId="0">
      <protection locked="0"/>
    </xf>
    <xf numFmtId="0" fontId="43" fillId="0" borderId="0">
      <protection locked="0"/>
    </xf>
    <xf numFmtId="0" fontId="44" fillId="3" borderId="0" applyNumberFormat="0" applyBorder="0" applyAlignment="0" applyProtection="0">
      <alignment vertical="center"/>
    </xf>
    <xf numFmtId="0" fontId="45" fillId="4" borderId="0" applyNumberFormat="0" applyBorder="0" applyAlignment="0" applyProtection="0">
      <alignment vertical="center"/>
    </xf>
    <xf numFmtId="0" fontId="46" fillId="5" borderId="7" applyNumberFormat="0" applyAlignment="0" applyProtection="0">
      <alignment vertical="center"/>
    </xf>
    <xf numFmtId="0" fontId="19" fillId="6" borderId="0" applyNumberFormat="0" applyBorder="0" applyAlignment="0" applyProtection="0">
      <alignment vertical="center"/>
    </xf>
    <xf numFmtId="0" fontId="47" fillId="7" borderId="8" applyNumberFormat="0" applyAlignment="0" applyProtection="0">
      <alignment vertical="center"/>
    </xf>
    <xf numFmtId="41" fontId="0" fillId="0" borderId="0" applyFont="0" applyFill="0" applyBorder="0" applyAlignment="0" applyProtection="0">
      <alignment vertical="center"/>
    </xf>
    <xf numFmtId="0" fontId="43" fillId="0" borderId="0">
      <protection locked="0"/>
    </xf>
    <xf numFmtId="0" fontId="45" fillId="8" borderId="0" applyNumberFormat="0" applyBorder="0" applyAlignment="0" applyProtection="0">
      <alignment vertical="center"/>
    </xf>
    <xf numFmtId="0" fontId="48" fillId="5" borderId="9" applyNumberFormat="0" applyAlignment="0" applyProtection="0">
      <alignment vertical="center"/>
    </xf>
    <xf numFmtId="0" fontId="49" fillId="9" borderId="0" applyNumberFormat="0" applyBorder="0" applyAlignment="0" applyProtection="0">
      <alignment vertical="center"/>
    </xf>
    <xf numFmtId="43" fontId="0" fillId="0" borderId="0" applyFont="0" applyFill="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2" borderId="10" applyNumberFormat="0" applyFont="0" applyAlignment="0" applyProtection="0">
      <alignment vertical="center"/>
    </xf>
    <xf numFmtId="0" fontId="43" fillId="0" borderId="0">
      <protection locked="0"/>
    </xf>
    <xf numFmtId="0" fontId="44" fillId="3" borderId="0" applyNumberFormat="0" applyBorder="0" applyAlignment="0" applyProtection="0">
      <alignment vertical="center"/>
    </xf>
    <xf numFmtId="0" fontId="50" fillId="13"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6" fillId="0" borderId="0"/>
    <xf numFmtId="0" fontId="57" fillId="0" borderId="0"/>
    <xf numFmtId="0" fontId="58" fillId="0" borderId="0" applyNumberFormat="0" applyFill="0" applyBorder="0" applyAlignment="0" applyProtection="0">
      <alignment vertical="center"/>
    </xf>
    <xf numFmtId="0" fontId="59" fillId="0" borderId="11" applyNumberFormat="0" applyFill="0" applyAlignment="0" applyProtection="0">
      <alignment vertical="center"/>
    </xf>
    <xf numFmtId="0" fontId="60" fillId="0" borderId="11" applyNumberFormat="0" applyFill="0" applyAlignment="0" applyProtection="0">
      <alignment vertical="center"/>
    </xf>
    <xf numFmtId="0" fontId="51" fillId="11" borderId="0" applyNumberFormat="0" applyBorder="0" applyAlignment="0" applyProtection="0">
      <alignment vertical="center"/>
    </xf>
    <xf numFmtId="0" fontId="50" fillId="14" borderId="0" applyNumberFormat="0" applyBorder="0" applyAlignment="0" applyProtection="0">
      <alignment vertical="center"/>
    </xf>
    <xf numFmtId="0" fontId="54" fillId="0" borderId="12" applyNumberFormat="0" applyFill="0" applyAlignment="0" applyProtection="0">
      <alignment vertical="center"/>
    </xf>
    <xf numFmtId="0" fontId="50" fillId="15" borderId="0" applyNumberFormat="0" applyBorder="0" applyAlignment="0" applyProtection="0">
      <alignment vertical="center"/>
    </xf>
    <xf numFmtId="0" fontId="61" fillId="16" borderId="13" applyNumberFormat="0" applyAlignment="0" applyProtection="0">
      <alignment vertical="center"/>
    </xf>
    <xf numFmtId="0" fontId="62" fillId="16" borderId="8" applyNumberFormat="0" applyAlignment="0" applyProtection="0">
      <alignment vertical="center"/>
    </xf>
    <xf numFmtId="0" fontId="63" fillId="17" borderId="14" applyNumberFormat="0" applyAlignment="0" applyProtection="0">
      <alignment vertical="center"/>
    </xf>
    <xf numFmtId="0" fontId="48" fillId="5" borderId="9" applyNumberFormat="0" applyAlignment="0" applyProtection="0">
      <alignment vertical="center"/>
    </xf>
    <xf numFmtId="0" fontId="19" fillId="18" borderId="0" applyNumberFormat="0" applyBorder="0" applyAlignment="0" applyProtection="0">
      <alignment vertical="center"/>
    </xf>
    <xf numFmtId="0" fontId="45" fillId="19" borderId="0" applyNumberFormat="0" applyBorder="0" applyAlignment="0" applyProtection="0">
      <alignment vertical="center"/>
    </xf>
    <xf numFmtId="0" fontId="50" fillId="20" borderId="0" applyNumberFormat="0" applyBorder="0" applyAlignment="0" applyProtection="0">
      <alignment vertical="center"/>
    </xf>
    <xf numFmtId="0" fontId="64" fillId="0" borderId="15" applyNumberFormat="0" applyFill="0" applyAlignment="0" applyProtection="0">
      <alignment vertical="center"/>
    </xf>
    <xf numFmtId="0" fontId="65" fillId="0" borderId="16" applyNumberFormat="0" applyFill="0" applyAlignment="0" applyProtection="0">
      <alignment vertical="center"/>
    </xf>
    <xf numFmtId="0" fontId="66" fillId="21" borderId="0" applyNumberFormat="0" applyBorder="0" applyAlignment="0" applyProtection="0">
      <alignment vertical="center"/>
    </xf>
    <xf numFmtId="0" fontId="19" fillId="11" borderId="0" applyNumberFormat="0" applyBorder="0" applyAlignment="0" applyProtection="0">
      <alignment vertical="center"/>
    </xf>
    <xf numFmtId="0" fontId="44" fillId="22" borderId="0" applyNumberFormat="0" applyBorder="0" applyAlignment="0" applyProtection="0">
      <alignment vertical="center"/>
    </xf>
    <xf numFmtId="0" fontId="67" fillId="23" borderId="0" applyNumberFormat="0" applyBorder="0" applyAlignment="0" applyProtection="0">
      <alignment vertical="center"/>
    </xf>
    <xf numFmtId="0" fontId="19" fillId="0" borderId="0">
      <alignment vertical="center"/>
    </xf>
    <xf numFmtId="0" fontId="45" fillId="24" borderId="0" applyNumberFormat="0" applyBorder="0" applyAlignment="0" applyProtection="0">
      <alignment vertical="center"/>
    </xf>
    <xf numFmtId="0" fontId="50" fillId="25" borderId="0" applyNumberFormat="0" applyBorder="0" applyAlignment="0" applyProtection="0">
      <alignment vertical="center"/>
    </xf>
    <xf numFmtId="0" fontId="68" fillId="0" borderId="17" applyNumberFormat="0" applyFill="0" applyAlignment="0" applyProtection="0">
      <alignment vertical="center"/>
    </xf>
    <xf numFmtId="0" fontId="45" fillId="26" borderId="0" applyNumberFormat="0" applyBorder="0" applyAlignment="0" applyProtection="0">
      <alignment vertical="center"/>
    </xf>
    <xf numFmtId="0" fontId="51" fillId="11" borderId="0" applyNumberFormat="0" applyBorder="0" applyAlignment="0" applyProtection="0">
      <alignment vertical="center"/>
    </xf>
    <xf numFmtId="0" fontId="45" fillId="27" borderId="0" applyNumberFormat="0" applyBorder="0" applyAlignment="0" applyProtection="0">
      <alignment vertical="center"/>
    </xf>
    <xf numFmtId="0" fontId="68" fillId="0" borderId="17" applyNumberFormat="0" applyFill="0" applyAlignment="0" applyProtection="0">
      <alignment vertical="center"/>
    </xf>
    <xf numFmtId="0" fontId="46" fillId="5" borderId="7" applyNumberFormat="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51" fillId="11"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6" fillId="5" borderId="7" applyNumberFormat="0" applyAlignment="0" applyProtection="0">
      <alignment vertical="center"/>
    </xf>
    <xf numFmtId="0" fontId="45" fillId="32" borderId="0" applyNumberFormat="0" applyBorder="0" applyAlignment="0" applyProtection="0">
      <alignment vertical="center"/>
    </xf>
    <xf numFmtId="0" fontId="19" fillId="6" borderId="0" applyNumberFormat="0" applyBorder="0" applyAlignment="0" applyProtection="0">
      <alignment vertical="center"/>
    </xf>
    <xf numFmtId="0" fontId="48" fillId="5" borderId="9" applyNumberFormat="0" applyAlignment="0" applyProtection="0">
      <alignment vertical="center"/>
    </xf>
    <xf numFmtId="0" fontId="45" fillId="33" borderId="0" applyNumberFormat="0" applyBorder="0" applyAlignment="0" applyProtection="0">
      <alignment vertical="center"/>
    </xf>
    <xf numFmtId="0" fontId="50" fillId="34" borderId="0" applyNumberFormat="0" applyBorder="0" applyAlignment="0" applyProtection="0">
      <alignment vertical="center"/>
    </xf>
    <xf numFmtId="0" fontId="19" fillId="35" borderId="0" applyNumberFormat="0" applyBorder="0" applyAlignment="0" applyProtection="0">
      <alignment vertical="center"/>
    </xf>
    <xf numFmtId="0" fontId="48" fillId="5" borderId="9" applyNumberFormat="0" applyAlignment="0" applyProtection="0">
      <alignment vertical="center"/>
    </xf>
    <xf numFmtId="0" fontId="45" fillId="36" borderId="0" applyNumberFormat="0" applyBorder="0" applyAlignment="0" applyProtection="0">
      <alignment vertical="center"/>
    </xf>
    <xf numFmtId="0" fontId="50" fillId="37" borderId="0" applyNumberFormat="0" applyBorder="0" applyAlignment="0" applyProtection="0">
      <alignment vertical="center"/>
    </xf>
    <xf numFmtId="0" fontId="50" fillId="38" borderId="0" applyNumberFormat="0" applyBorder="0" applyAlignment="0" applyProtection="0">
      <alignment vertical="center"/>
    </xf>
    <xf numFmtId="0" fontId="19" fillId="11" borderId="0" applyNumberFormat="0" applyBorder="0" applyAlignment="0" applyProtection="0">
      <alignment vertical="center"/>
    </xf>
    <xf numFmtId="0" fontId="69" fillId="39" borderId="0" applyNumberFormat="0" applyBorder="0" applyAlignment="0" applyProtection="0">
      <alignment vertical="center"/>
    </xf>
    <xf numFmtId="0" fontId="45" fillId="40" borderId="0" applyNumberFormat="0" applyBorder="0" applyAlignment="0" applyProtection="0">
      <alignment vertical="center"/>
    </xf>
    <xf numFmtId="0" fontId="50" fillId="41" borderId="0" applyNumberFormat="0" applyBorder="0" applyAlignment="0" applyProtection="0">
      <alignment vertical="center"/>
    </xf>
    <xf numFmtId="0" fontId="19" fillId="3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1" fillId="11" borderId="0" applyNumberFormat="0" applyBorder="0" applyAlignment="0" applyProtection="0">
      <alignment vertical="center"/>
    </xf>
    <xf numFmtId="0" fontId="57" fillId="0" borderId="0"/>
    <xf numFmtId="0" fontId="57" fillId="0" borderId="0"/>
    <xf numFmtId="0" fontId="70" fillId="0" borderId="18" applyNumberFormat="0" applyFill="0" applyAlignment="0" applyProtection="0">
      <alignment vertical="center"/>
    </xf>
    <xf numFmtId="0" fontId="71" fillId="35" borderId="0" applyNumberFormat="0" applyBorder="0" applyAlignment="0" applyProtection="0">
      <alignment vertical="center"/>
    </xf>
    <xf numFmtId="0" fontId="19" fillId="35" borderId="0" applyNumberFormat="0" applyBorder="0" applyAlignment="0" applyProtection="0">
      <alignment vertical="center"/>
    </xf>
    <xf numFmtId="0" fontId="46" fillId="5" borderId="7" applyNumberFormat="0" applyAlignment="0" applyProtection="0">
      <alignment vertical="center"/>
    </xf>
    <xf numFmtId="0" fontId="19" fillId="35" borderId="0" applyNumberFormat="0" applyBorder="0" applyAlignment="0" applyProtection="0">
      <alignment vertical="center"/>
    </xf>
    <xf numFmtId="0" fontId="19" fillId="11" borderId="0" applyNumberFormat="0" applyBorder="0" applyAlignment="0" applyProtection="0">
      <alignment vertical="center"/>
    </xf>
    <xf numFmtId="0" fontId="57" fillId="0" borderId="0" applyFont="0" applyFill="0" applyBorder="0" applyAlignment="0" applyProtection="0"/>
    <xf numFmtId="0" fontId="46" fillId="5" borderId="7" applyNumberFormat="0" applyAlignment="0" applyProtection="0">
      <alignment vertical="center"/>
    </xf>
    <xf numFmtId="0" fontId="44" fillId="42" borderId="0" applyNumberFormat="0" applyBorder="0" applyAlignment="0" applyProtection="0">
      <alignment vertical="center"/>
    </xf>
    <xf numFmtId="0" fontId="19" fillId="11" borderId="0" applyNumberFormat="0" applyBorder="0" applyAlignment="0" applyProtection="0">
      <alignment vertical="center"/>
    </xf>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19" fillId="18" borderId="0" applyNumberFormat="0" applyBorder="0" applyAlignment="0" applyProtection="0">
      <alignment vertical="center"/>
    </xf>
    <xf numFmtId="0" fontId="36" fillId="0" borderId="0"/>
    <xf numFmtId="0" fontId="46" fillId="5" borderId="7" applyNumberFormat="0" applyAlignment="0" applyProtection="0">
      <alignment vertical="center"/>
    </xf>
    <xf numFmtId="0" fontId="19" fillId="18" borderId="0" applyNumberFormat="0" applyBorder="0" applyAlignment="0" applyProtection="0">
      <alignment vertical="center"/>
    </xf>
    <xf numFmtId="0" fontId="43" fillId="0" borderId="0">
      <protection locked="0"/>
    </xf>
    <xf numFmtId="0" fontId="19" fillId="18" borderId="0" applyNumberFormat="0" applyBorder="0" applyAlignment="0" applyProtection="0">
      <alignment vertical="center"/>
    </xf>
    <xf numFmtId="0" fontId="44" fillId="3" borderId="0" applyNumberFormat="0" applyBorder="0" applyAlignment="0" applyProtection="0">
      <alignment vertical="center"/>
    </xf>
    <xf numFmtId="0" fontId="71" fillId="35" borderId="0" applyNumberFormat="0" applyBorder="0" applyAlignment="0" applyProtection="0">
      <alignment vertical="center"/>
    </xf>
    <xf numFmtId="0" fontId="36" fillId="0" borderId="0"/>
    <xf numFmtId="0" fontId="43" fillId="0" borderId="0">
      <protection locked="0"/>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44" fillId="46"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44" fillId="42" borderId="0" applyNumberFormat="0" applyBorder="0" applyAlignment="0" applyProtection="0">
      <alignment vertical="center"/>
    </xf>
    <xf numFmtId="0" fontId="19" fillId="18" borderId="0" applyNumberFormat="0" applyBorder="0" applyAlignment="0" applyProtection="0">
      <alignment vertical="center"/>
    </xf>
    <xf numFmtId="0" fontId="69" fillId="39" borderId="0" applyNumberFormat="0" applyBorder="0" applyAlignment="0" applyProtection="0">
      <alignment vertical="center"/>
    </xf>
    <xf numFmtId="0" fontId="19" fillId="45" borderId="0" applyNumberFormat="0" applyBorder="0" applyAlignment="0" applyProtection="0">
      <alignment vertical="center"/>
    </xf>
    <xf numFmtId="0" fontId="0" fillId="0" borderId="0"/>
    <xf numFmtId="0" fontId="69" fillId="39" borderId="0" applyNumberFormat="0" applyBorder="0" applyAlignment="0" applyProtection="0">
      <alignment vertical="center"/>
    </xf>
    <xf numFmtId="0" fontId="44" fillId="48" borderId="0" applyNumberFormat="0" applyBorder="0" applyAlignment="0" applyProtection="0">
      <alignment vertical="center"/>
    </xf>
    <xf numFmtId="0" fontId="19" fillId="47" borderId="0" applyNumberFormat="0" applyBorder="0" applyAlignment="0" applyProtection="0">
      <alignment vertical="center"/>
    </xf>
    <xf numFmtId="0" fontId="44" fillId="49" borderId="0" applyNumberFormat="0" applyBorder="0" applyAlignment="0" applyProtection="0">
      <alignment vertical="center"/>
    </xf>
    <xf numFmtId="0" fontId="19" fillId="50" borderId="0" applyNumberFormat="0" applyBorder="0" applyAlignment="0" applyProtection="0">
      <alignment vertical="center"/>
    </xf>
    <xf numFmtId="0" fontId="36" fillId="0" borderId="0">
      <alignment vertical="center"/>
    </xf>
    <xf numFmtId="0" fontId="19" fillId="50" borderId="0" applyNumberFormat="0" applyBorder="0" applyAlignment="0" applyProtection="0">
      <alignment vertical="center"/>
    </xf>
    <xf numFmtId="0" fontId="0" fillId="0" borderId="0"/>
    <xf numFmtId="0" fontId="19" fillId="50"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5" borderId="0" applyNumberFormat="0" applyBorder="0" applyAlignment="0" applyProtection="0">
      <alignment vertical="center"/>
    </xf>
    <xf numFmtId="0" fontId="19" fillId="46" borderId="0" applyNumberFormat="0" applyBorder="0" applyAlignment="0" applyProtection="0">
      <alignment vertical="center"/>
    </xf>
    <xf numFmtId="0" fontId="48" fillId="5" borderId="9" applyNumberFormat="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50" borderId="0" applyNumberFormat="0" applyBorder="0" applyAlignment="0" applyProtection="0">
      <alignment vertical="center"/>
    </xf>
    <xf numFmtId="0" fontId="48" fillId="5" borderId="9" applyNumberForma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1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0" borderId="0" applyNumberFormat="0" applyBorder="0" applyAlignment="0" applyProtection="0">
      <alignment vertical="center"/>
    </xf>
    <xf numFmtId="0" fontId="19" fillId="3" borderId="0" applyNumberFormat="0" applyBorder="0" applyAlignment="0" applyProtection="0">
      <alignment vertical="center"/>
    </xf>
    <xf numFmtId="0" fontId="19" fillId="46" borderId="0" applyNumberFormat="0" applyBorder="0" applyAlignment="0" applyProtection="0">
      <alignment vertical="center"/>
    </xf>
    <xf numFmtId="0" fontId="19" fillId="18" borderId="0" applyNumberFormat="0" applyBorder="0" applyAlignment="0" applyProtection="0">
      <alignment vertical="center"/>
    </xf>
    <xf numFmtId="0" fontId="19" fillId="50" borderId="0" applyNumberFormat="0" applyBorder="0" applyAlignment="0" applyProtection="0">
      <alignment vertical="center"/>
    </xf>
    <xf numFmtId="0" fontId="14" fillId="0" borderId="1">
      <alignment horizontal="distributed" vertical="center" wrapText="1"/>
    </xf>
    <xf numFmtId="0" fontId="19" fillId="51"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3" borderId="0" applyNumberFormat="0" applyBorder="0" applyAlignment="0" applyProtection="0">
      <alignment vertical="center"/>
    </xf>
    <xf numFmtId="0" fontId="0" fillId="0" borderId="0">
      <alignment vertical="center"/>
    </xf>
    <xf numFmtId="0" fontId="36" fillId="0" borderId="0"/>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2" borderId="0" applyNumberFormat="0" applyBorder="0" applyAlignment="0" applyProtection="0">
      <alignment vertical="center"/>
    </xf>
    <xf numFmtId="0" fontId="51" fillId="11" borderId="0" applyNumberFormat="0" applyBorder="0" applyAlignment="0" applyProtection="0">
      <alignment vertical="center"/>
    </xf>
    <xf numFmtId="0" fontId="44" fillId="42" borderId="0" applyNumberFormat="0" applyBorder="0" applyAlignment="0" applyProtection="0">
      <alignment vertical="center"/>
    </xf>
    <xf numFmtId="0" fontId="44" fillId="22" borderId="0" applyNumberFormat="0" applyBorder="0" applyAlignment="0" applyProtection="0">
      <alignment vertical="center"/>
    </xf>
    <xf numFmtId="0" fontId="71" fillId="35"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51" fillId="11" borderId="0" applyNumberFormat="0" applyBorder="0" applyAlignment="0" applyProtection="0">
      <alignment vertical="center"/>
    </xf>
    <xf numFmtId="0" fontId="44" fillId="43" borderId="0" applyNumberFormat="0" applyBorder="0" applyAlignment="0" applyProtection="0">
      <alignment vertical="center"/>
    </xf>
    <xf numFmtId="0" fontId="36" fillId="0" borderId="0"/>
    <xf numFmtId="0" fontId="43" fillId="0" borderId="0">
      <protection locked="0"/>
    </xf>
    <xf numFmtId="0" fontId="44" fillId="46" borderId="0" applyNumberFormat="0" applyBorder="0" applyAlignment="0" applyProtection="0">
      <alignment vertical="center"/>
    </xf>
    <xf numFmtId="0" fontId="43" fillId="0" borderId="0">
      <protection locked="0"/>
    </xf>
    <xf numFmtId="0" fontId="44" fillId="42" borderId="0" applyNumberFormat="0" applyBorder="0" applyAlignment="0" applyProtection="0">
      <alignment vertical="center"/>
    </xf>
    <xf numFmtId="0" fontId="72" fillId="0" borderId="19" applyNumberFormat="0" applyFill="0" applyAlignment="0" applyProtection="0">
      <alignment vertical="center"/>
    </xf>
    <xf numFmtId="0" fontId="43" fillId="0" borderId="0">
      <protection locked="0"/>
    </xf>
    <xf numFmtId="0" fontId="44" fillId="22" borderId="0" applyNumberFormat="0" applyBorder="0" applyAlignment="0" applyProtection="0">
      <alignment vertical="center"/>
    </xf>
    <xf numFmtId="0" fontId="72" fillId="0" borderId="19" applyNumberFormat="0" applyFill="0" applyAlignment="0" applyProtection="0">
      <alignment vertical="center"/>
    </xf>
    <xf numFmtId="0" fontId="43" fillId="0" borderId="0">
      <protection locked="0"/>
    </xf>
    <xf numFmtId="0" fontId="44" fillId="52" borderId="0" applyNumberFormat="0" applyBorder="0" applyAlignment="0" applyProtection="0">
      <alignment vertical="center"/>
    </xf>
    <xf numFmtId="0" fontId="72" fillId="0" borderId="19" applyNumberFormat="0" applyFill="0" applyAlignment="0" applyProtection="0">
      <alignment vertical="center"/>
    </xf>
    <xf numFmtId="37" fontId="73" fillId="0" borderId="0"/>
    <xf numFmtId="0" fontId="19" fillId="0" borderId="0"/>
    <xf numFmtId="9" fontId="57" fillId="0" borderId="0" applyFont="0" applyFill="0" applyBorder="0" applyAlignment="0" applyProtection="0"/>
    <xf numFmtId="0" fontId="71" fillId="35" borderId="0" applyNumberFormat="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xf numFmtId="0" fontId="51" fillId="11" borderId="0" applyNumberFormat="0" applyBorder="0" applyAlignment="0" applyProtection="0">
      <alignment vertical="center"/>
    </xf>
    <xf numFmtId="0" fontId="70" fillId="0" borderId="18" applyNumberFormat="0" applyFill="0" applyAlignment="0" applyProtection="0">
      <alignment vertical="center"/>
    </xf>
    <xf numFmtId="0" fontId="71" fillId="35" borderId="0" applyNumberFormat="0" applyBorder="0" applyAlignment="0" applyProtection="0">
      <alignment vertical="center"/>
    </xf>
    <xf numFmtId="0" fontId="70" fillId="0" borderId="18"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8" fillId="0" borderId="21" applyNumberFormat="0" applyFill="0" applyAlignment="0" applyProtection="0">
      <alignment vertical="center"/>
    </xf>
    <xf numFmtId="0" fontId="74" fillId="0" borderId="0" applyNumberFormat="0" applyFill="0" applyBorder="0" applyAlignment="0" applyProtection="0">
      <alignment vertical="center"/>
    </xf>
    <xf numFmtId="0" fontId="71" fillId="35" borderId="0" applyNumberFormat="0" applyBorder="0" applyAlignment="0" applyProtection="0">
      <alignment vertical="center"/>
    </xf>
    <xf numFmtId="0" fontId="75" fillId="53" borderId="22" applyNumberFormat="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1" fillId="35" borderId="0" applyNumberFormat="0" applyBorder="0" applyAlignment="0" applyProtection="0">
      <alignment vertical="center"/>
    </xf>
    <xf numFmtId="0" fontId="76" fillId="0" borderId="0" applyNumberFormat="0" applyFill="0" applyBorder="0" applyAlignment="0" applyProtection="0">
      <alignment vertical="center"/>
    </xf>
    <xf numFmtId="0" fontId="14" fillId="0" borderId="1">
      <alignment horizontal="distributed" vertical="center" wrapText="1"/>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51" fillId="11" borderId="0" applyNumberFormat="0" applyBorder="0" applyAlignment="0" applyProtection="0">
      <alignment vertical="center"/>
    </xf>
    <xf numFmtId="0" fontId="71" fillId="35" borderId="0" applyNumberFormat="0" applyBorder="0" applyAlignment="0" applyProtection="0">
      <alignment vertical="center"/>
    </xf>
    <xf numFmtId="0" fontId="36" fillId="0" borderId="0"/>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44" fillId="22"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36" fillId="54" borderId="23" applyNumberFormat="0" applyFont="0" applyAlignment="0" applyProtection="0">
      <alignment vertical="center"/>
    </xf>
    <xf numFmtId="0" fontId="71" fillId="35" borderId="0" applyNumberFormat="0" applyBorder="0" applyAlignment="0" applyProtection="0">
      <alignment vertical="center"/>
    </xf>
    <xf numFmtId="0" fontId="51" fillId="11"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43" fillId="0" borderId="0">
      <protection locked="0"/>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4" fontId="57" fillId="0" borderId="0" applyFont="0" applyFill="0" applyBorder="0" applyAlignment="0" applyProtection="0"/>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36" fillId="0" borderId="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7" fillId="47" borderId="9" applyNumberFormat="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43" fillId="0" borderId="0">
      <protection locked="0"/>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44" fillId="48" borderId="0" applyNumberFormat="0" applyBorder="0" applyAlignment="0" applyProtection="0">
      <alignment vertical="center"/>
    </xf>
    <xf numFmtId="0" fontId="71" fillId="35" borderId="0" applyNumberFormat="0" applyBorder="0" applyAlignment="0" applyProtection="0">
      <alignment vertical="center"/>
    </xf>
    <xf numFmtId="0" fontId="51" fillId="11" borderId="0" applyNumberFormat="0" applyBorder="0" applyAlignment="0" applyProtection="0">
      <alignment vertical="center"/>
    </xf>
    <xf numFmtId="0" fontId="78"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43" fillId="0" borderId="0">
      <protection locked="0"/>
    </xf>
    <xf numFmtId="0" fontId="51" fillId="11" borderId="0" applyNumberFormat="0" applyBorder="0" applyAlignment="0" applyProtection="0">
      <alignment vertical="center"/>
    </xf>
    <xf numFmtId="0" fontId="36" fillId="0" borderId="0"/>
    <xf numFmtId="0" fontId="43" fillId="0" borderId="0">
      <protection locked="0"/>
    </xf>
    <xf numFmtId="0" fontId="43" fillId="0" borderId="0">
      <protection locked="0"/>
    </xf>
    <xf numFmtId="0" fontId="43" fillId="0" borderId="0">
      <protection locked="0"/>
    </xf>
    <xf numFmtId="0" fontId="19" fillId="0" borderId="0">
      <alignment vertical="center"/>
    </xf>
    <xf numFmtId="0" fontId="43" fillId="0" borderId="0">
      <protection locked="0"/>
    </xf>
    <xf numFmtId="0" fontId="0" fillId="0" borderId="0"/>
    <xf numFmtId="0" fontId="43" fillId="0" borderId="0">
      <protection locked="0"/>
    </xf>
    <xf numFmtId="0" fontId="43" fillId="0" borderId="0">
      <protection locked="0"/>
    </xf>
    <xf numFmtId="0" fontId="57" fillId="0" borderId="0"/>
    <xf numFmtId="0" fontId="36" fillId="0" borderId="0"/>
    <xf numFmtId="0" fontId="36" fillId="0" borderId="0">
      <alignment vertical="center"/>
    </xf>
    <xf numFmtId="0" fontId="51" fillId="11" borderId="0" applyNumberFormat="0" applyBorder="0" applyAlignment="0" applyProtection="0">
      <alignment vertical="center"/>
    </xf>
    <xf numFmtId="0" fontId="36" fillId="0" borderId="0">
      <alignment vertical="center"/>
    </xf>
    <xf numFmtId="0" fontId="77" fillId="47" borderId="9" applyNumberFormat="0" applyAlignment="0" applyProtection="0">
      <alignment vertical="center"/>
    </xf>
    <xf numFmtId="0" fontId="5" fillId="0" borderId="0">
      <alignment vertical="center"/>
    </xf>
    <xf numFmtId="0" fontId="19" fillId="0" borderId="0">
      <alignment vertical="center"/>
    </xf>
    <xf numFmtId="0" fontId="36" fillId="0" borderId="0"/>
    <xf numFmtId="0" fontId="44" fillId="42" borderId="0" applyNumberFormat="0" applyBorder="0" applyAlignment="0" applyProtection="0">
      <alignment vertical="center"/>
    </xf>
    <xf numFmtId="0" fontId="36" fillId="0" borderId="0"/>
    <xf numFmtId="0" fontId="44" fillId="42" borderId="0" applyNumberFormat="0" applyBorder="0" applyAlignment="0" applyProtection="0">
      <alignment vertical="center"/>
    </xf>
    <xf numFmtId="0" fontId="36" fillId="0" borderId="0">
      <alignment vertical="center"/>
    </xf>
    <xf numFmtId="0" fontId="36" fillId="0" borderId="0"/>
    <xf numFmtId="0" fontId="36" fillId="0" borderId="0">
      <alignment vertical="center"/>
    </xf>
    <xf numFmtId="0" fontId="51" fillId="11" borderId="0" applyNumberFormat="0" applyBorder="0" applyAlignment="0" applyProtection="0">
      <alignment vertical="center"/>
    </xf>
    <xf numFmtId="0" fontId="77" fillId="47" borderId="9" applyNumberFormat="0" applyAlignment="0" applyProtection="0">
      <alignment vertical="center"/>
    </xf>
    <xf numFmtId="0" fontId="36" fillId="0" borderId="0"/>
    <xf numFmtId="0" fontId="36" fillId="0" borderId="0"/>
    <xf numFmtId="0" fontId="43" fillId="0" borderId="0">
      <protection locked="0"/>
    </xf>
    <xf numFmtId="0" fontId="36" fillId="0" borderId="0" applyProtection="0"/>
    <xf numFmtId="0" fontId="0" fillId="0" borderId="0"/>
    <xf numFmtId="0" fontId="36" fillId="54" borderId="23" applyNumberFormat="0" applyFont="0" applyAlignment="0" applyProtection="0">
      <alignment vertical="center"/>
    </xf>
    <xf numFmtId="0" fontId="79" fillId="0" borderId="0"/>
    <xf numFmtId="0" fontId="43" fillId="0" borderId="0">
      <protection locked="0"/>
    </xf>
    <xf numFmtId="0" fontId="0" fillId="0" borderId="0">
      <alignment vertical="center"/>
    </xf>
    <xf numFmtId="0" fontId="57" fillId="0" borderId="0"/>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7" fillId="0" borderId="0" applyFont="0" applyFill="0" applyBorder="0" applyAlignment="0" applyProtection="0"/>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4" fillId="55" borderId="0" applyNumberFormat="0" applyBorder="0" applyAlignment="0" applyProtection="0">
      <alignment vertical="center"/>
    </xf>
    <xf numFmtId="0" fontId="51" fillId="11" borderId="0" applyNumberFormat="0" applyBorder="0" applyAlignment="0" applyProtection="0">
      <alignment vertical="center"/>
    </xf>
    <xf numFmtId="0" fontId="18" fillId="0" borderId="21" applyNumberFormat="0" applyFill="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80" fillId="0" borderId="0" applyNumberFormat="0" applyFill="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8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18" fillId="0" borderId="21" applyNumberFormat="0" applyFill="0" applyAlignment="0" applyProtection="0">
      <alignment vertical="center"/>
    </xf>
    <xf numFmtId="0" fontId="18" fillId="0" borderId="21" applyNumberFormat="0" applyFill="0" applyAlignment="0" applyProtection="0">
      <alignment vertical="center"/>
    </xf>
    <xf numFmtId="0" fontId="18" fillId="0" borderId="21" applyNumberFormat="0" applyFill="0" applyAlignment="0" applyProtection="0">
      <alignment vertical="center"/>
    </xf>
    <xf numFmtId="0" fontId="18" fillId="0" borderId="21" applyNumberFormat="0" applyFill="0" applyAlignment="0" applyProtection="0">
      <alignment vertical="center"/>
    </xf>
    <xf numFmtId="0" fontId="75" fillId="53" borderId="22" applyNumberFormat="0" applyAlignment="0" applyProtection="0">
      <alignment vertical="center"/>
    </xf>
    <xf numFmtId="0" fontId="75" fillId="53" borderId="22" applyNumberFormat="0" applyAlignment="0" applyProtection="0">
      <alignment vertical="center"/>
    </xf>
    <xf numFmtId="176" fontId="14" fillId="0" borderId="1">
      <alignment vertical="center"/>
      <protection locked="0"/>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68" fillId="0" borderId="17" applyNumberFormat="0" applyFill="0" applyAlignment="0" applyProtection="0">
      <alignment vertical="center"/>
    </xf>
    <xf numFmtId="0" fontId="83" fillId="0" borderId="0"/>
    <xf numFmtId="0" fontId="57" fillId="0" borderId="0" applyFont="0" applyFill="0" applyBorder="0" applyAlignment="0" applyProtection="0"/>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4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77" fillId="47" borderId="9" applyNumberFormat="0" applyAlignment="0" applyProtection="0">
      <alignment vertical="center"/>
    </xf>
    <xf numFmtId="0" fontId="77" fillId="47" borderId="9" applyNumberFormat="0" applyAlignment="0" applyProtection="0">
      <alignment vertical="center"/>
    </xf>
    <xf numFmtId="0" fontId="77" fillId="47" borderId="9" applyNumberFormat="0" applyAlignment="0" applyProtection="0">
      <alignment vertical="center"/>
    </xf>
    <xf numFmtId="1" fontId="14" fillId="0" borderId="1">
      <alignment vertical="center"/>
      <protection locked="0"/>
    </xf>
    <xf numFmtId="1" fontId="14" fillId="0" borderId="1">
      <alignment vertical="center"/>
      <protection locked="0"/>
    </xf>
    <xf numFmtId="0" fontId="84" fillId="0" borderId="0"/>
    <xf numFmtId="176" fontId="14" fillId="0" borderId="1">
      <alignment vertical="center"/>
      <protection locked="0"/>
    </xf>
    <xf numFmtId="0" fontId="57" fillId="0" borderId="0"/>
    <xf numFmtId="0" fontId="36" fillId="54" borderId="23" applyNumberFormat="0" applyFont="0" applyAlignment="0" applyProtection="0">
      <alignment vertical="center"/>
    </xf>
    <xf numFmtId="0" fontId="36" fillId="54" borderId="23" applyNumberFormat="0" applyFont="0" applyAlignment="0" applyProtection="0">
      <alignment vertical="center"/>
    </xf>
    <xf numFmtId="0" fontId="36" fillId="54" borderId="23" applyNumberFormat="0" applyFont="0" applyAlignment="0" applyProtection="0">
      <alignment vertical="center"/>
    </xf>
    <xf numFmtId="0" fontId="36" fillId="54" borderId="23" applyNumberFormat="0" applyFont="0" applyAlignment="0" applyProtection="0">
      <alignment vertical="center"/>
    </xf>
    <xf numFmtId="0" fontId="0" fillId="0" borderId="0"/>
  </cellStyleXfs>
  <cellXfs count="294">
    <xf numFmtId="0" fontId="0" fillId="0" borderId="0" xfId="0"/>
    <xf numFmtId="0" fontId="0" fillId="0" borderId="0" xfId="287" applyFont="1" applyFill="1" applyBorder="1" applyAlignment="1"/>
    <xf numFmtId="0" fontId="1" fillId="0" borderId="0" xfId="287" applyFont="1" applyFill="1" applyBorder="1" applyAlignment="1">
      <alignment horizontal="center" vertical="center" wrapText="1"/>
    </xf>
    <xf numFmtId="0" fontId="2" fillId="0" borderId="0" xfId="287" applyFont="1" applyFill="1" applyBorder="1" applyAlignment="1">
      <alignment horizontal="right" vertical="center" wrapText="1"/>
    </xf>
    <xf numFmtId="0" fontId="3" fillId="0" borderId="1" xfId="287" applyFont="1" applyFill="1" applyBorder="1" applyAlignment="1">
      <alignment horizontal="center" vertical="center" wrapText="1"/>
    </xf>
    <xf numFmtId="0" fontId="4" fillId="0" borderId="1" xfId="287" applyFont="1" applyFill="1" applyBorder="1" applyAlignment="1">
      <alignment horizontal="center" vertical="center" wrapText="1"/>
    </xf>
    <xf numFmtId="4" fontId="4" fillId="0" borderId="1" xfId="287" applyNumberFormat="1" applyFont="1" applyFill="1" applyBorder="1" applyAlignment="1">
      <alignment horizontal="right" vertical="center" wrapText="1"/>
    </xf>
    <xf numFmtId="0" fontId="2" fillId="0" borderId="0" xfId="287" applyFont="1" applyFill="1" applyBorder="1" applyAlignment="1">
      <alignment horizontal="left" vertical="center" wrapText="1"/>
    </xf>
    <xf numFmtId="0" fontId="0" fillId="0" borderId="0" xfId="287" applyFont="1" applyFill="1" applyAlignment="1"/>
    <xf numFmtId="0" fontId="2" fillId="0" borderId="0" xfId="287" applyFont="1" applyFill="1" applyBorder="1" applyAlignment="1">
      <alignment vertical="center" wrapText="1"/>
    </xf>
    <xf numFmtId="4" fontId="4" fillId="0" borderId="1" xfId="287" applyNumberFormat="1" applyFont="1" applyFill="1" applyBorder="1" applyAlignment="1">
      <alignment horizontal="center" vertical="center" wrapText="1"/>
    </xf>
    <xf numFmtId="0" fontId="4" fillId="0" borderId="1" xfId="287" applyFont="1" applyFill="1" applyBorder="1" applyAlignment="1">
      <alignment horizontal="left" vertical="center" wrapText="1"/>
    </xf>
    <xf numFmtId="0" fontId="5" fillId="0" borderId="0" xfId="278" applyFont="1" applyFill="1" applyAlignment="1">
      <alignment vertical="center"/>
    </xf>
    <xf numFmtId="0" fontId="2" fillId="0" borderId="0" xfId="278" applyFont="1" applyFill="1" applyBorder="1" applyAlignment="1">
      <alignment vertical="center" wrapText="1"/>
    </xf>
    <xf numFmtId="0" fontId="2" fillId="0" borderId="0" xfId="278" applyFont="1" applyFill="1" applyBorder="1" applyAlignment="1">
      <alignment horizontal="left" vertical="center" wrapText="1"/>
    </xf>
    <xf numFmtId="0" fontId="1" fillId="0" borderId="0" xfId="278" applyFont="1" applyFill="1" applyBorder="1" applyAlignment="1">
      <alignment horizontal="center" vertical="center" wrapText="1"/>
    </xf>
    <xf numFmtId="0" fontId="2" fillId="0" borderId="0" xfId="278" applyFont="1" applyFill="1" applyBorder="1" applyAlignment="1">
      <alignment horizontal="right" vertical="center" wrapText="1"/>
    </xf>
    <xf numFmtId="0" fontId="3" fillId="0" borderId="1" xfId="278" applyFont="1" applyFill="1" applyBorder="1" applyAlignment="1">
      <alignment horizontal="center" vertical="center" wrapText="1"/>
    </xf>
    <xf numFmtId="0" fontId="4" fillId="0" borderId="1" xfId="278" applyFont="1" applyFill="1" applyBorder="1" applyAlignment="1">
      <alignment vertical="center" wrapText="1"/>
    </xf>
    <xf numFmtId="0" fontId="4" fillId="0" borderId="1" xfId="278" applyFont="1" applyFill="1" applyBorder="1" applyAlignment="1">
      <alignment horizontal="center" vertical="center" wrapText="1"/>
    </xf>
    <xf numFmtId="4" fontId="4" fillId="0" borderId="1" xfId="278" applyNumberFormat="1" applyFont="1" applyFill="1" applyBorder="1" applyAlignment="1">
      <alignment horizontal="right" vertical="center" wrapText="1"/>
    </xf>
    <xf numFmtId="0" fontId="4" fillId="0" borderId="1" xfId="278" applyFont="1" applyFill="1" applyBorder="1" applyAlignment="1">
      <alignment horizontal="left" vertical="center" wrapText="1"/>
    </xf>
    <xf numFmtId="4" fontId="4" fillId="0" borderId="1" xfId="278" applyNumberFormat="1" applyFont="1" applyFill="1" applyBorder="1" applyAlignment="1">
      <alignment vertical="center" wrapText="1"/>
    </xf>
    <xf numFmtId="0" fontId="3" fillId="0" borderId="1" xfId="278" applyFont="1" applyFill="1" applyBorder="1" applyAlignment="1">
      <alignment vertical="center" wrapText="1"/>
    </xf>
    <xf numFmtId="0" fontId="6" fillId="0" borderId="0" xfId="11" applyFont="1" applyFill="1" applyAlignment="1">
      <alignment vertical="top"/>
      <protection locked="0"/>
    </xf>
    <xf numFmtId="0" fontId="6" fillId="0" borderId="0" xfId="11" applyFont="1" applyFill="1" applyAlignment="1">
      <alignment horizontal="left" vertical="top" indent="1"/>
      <protection locked="0"/>
    </xf>
    <xf numFmtId="0" fontId="6" fillId="0" borderId="0" xfId="11" applyFont="1" applyFill="1" applyAlignment="1">
      <alignment horizontal="left" vertical="top" indent="2"/>
      <protection locked="0"/>
    </xf>
    <xf numFmtId="49" fontId="6" fillId="0" borderId="0" xfId="11" applyNumberFormat="1" applyFont="1" applyFill="1" applyAlignment="1">
      <alignment horizontal="left" vertical="top"/>
      <protection locked="0"/>
    </xf>
    <xf numFmtId="177" fontId="6" fillId="0" borderId="0" xfId="11" applyNumberFormat="1" applyFont="1" applyFill="1" applyAlignment="1">
      <alignment vertical="top"/>
      <protection locked="0"/>
    </xf>
    <xf numFmtId="0" fontId="7" fillId="0" borderId="0" xfId="11" applyFont="1" applyFill="1" applyAlignment="1">
      <alignment vertical="top"/>
      <protection locked="0"/>
    </xf>
    <xf numFmtId="49" fontId="7" fillId="0" borderId="0" xfId="98" applyNumberFormat="1" applyFont="1" applyFill="1"/>
    <xf numFmtId="2" fontId="7" fillId="0" borderId="0" xfId="98" applyNumberFormat="1" applyFont="1" applyFill="1"/>
    <xf numFmtId="177" fontId="7" fillId="0" borderId="0" xfId="11" applyNumberFormat="1" applyFont="1" applyFill="1" applyAlignment="1">
      <alignment vertical="top"/>
      <protection locked="0"/>
    </xf>
    <xf numFmtId="0" fontId="6" fillId="0" borderId="0" xfId="158" applyFont="1" applyBorder="1" applyAlignment="1">
      <alignment horizontal="left" vertical="center"/>
    </xf>
    <xf numFmtId="0" fontId="8" fillId="0" borderId="0" xfId="11" applyFont="1" applyFill="1" applyAlignment="1">
      <alignment horizontal="center" vertical="top"/>
      <protection locked="0"/>
    </xf>
    <xf numFmtId="0" fontId="9" fillId="0" borderId="0" xfId="11" applyFont="1" applyFill="1" applyAlignment="1">
      <alignment horizontal="center" vertical="top"/>
      <protection locked="0"/>
    </xf>
    <xf numFmtId="177" fontId="9" fillId="0" borderId="0" xfId="11" applyNumberFormat="1" applyFont="1" applyFill="1" applyAlignment="1">
      <alignment horizontal="center" vertical="top"/>
      <protection locked="0"/>
    </xf>
    <xf numFmtId="177" fontId="6" fillId="0" borderId="0" xfId="11" applyNumberFormat="1" applyFont="1" applyFill="1" applyAlignment="1">
      <alignment horizontal="right" vertical="top"/>
      <protection locked="0"/>
    </xf>
    <xf numFmtId="49" fontId="10"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6" fillId="0" borderId="0" xfId="98" applyFont="1" applyFill="1" applyAlignment="1">
      <alignment vertical="center" wrapText="1"/>
    </xf>
    <xf numFmtId="49" fontId="10" fillId="0" borderId="1"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178" fontId="12" fillId="0" borderId="1" xfId="11" applyNumberFormat="1" applyFont="1" applyFill="1" applyBorder="1" applyAlignment="1">
      <alignment horizontal="right" vertical="center" wrapText="1"/>
      <protection locked="0"/>
    </xf>
    <xf numFmtId="178" fontId="6" fillId="0" borderId="0" xfId="11" applyNumberFormat="1" applyFont="1" applyFill="1" applyAlignment="1">
      <alignment vertical="top"/>
      <protection locked="0"/>
    </xf>
    <xf numFmtId="179" fontId="6" fillId="0" borderId="0" xfId="11" applyNumberFormat="1" applyFont="1" applyFill="1" applyAlignment="1">
      <alignment vertical="top"/>
      <protection locked="0"/>
    </xf>
    <xf numFmtId="49" fontId="6" fillId="0" borderId="0" xfId="98" applyNumberFormat="1" applyFont="1" applyFill="1"/>
    <xf numFmtId="49" fontId="11" fillId="0" borderId="1" xfId="0" applyNumberFormat="1" applyFont="1" applyFill="1" applyBorder="1" applyAlignment="1">
      <alignment vertical="center" wrapText="1"/>
    </xf>
    <xf numFmtId="0" fontId="11" fillId="0" borderId="1" xfId="0" applyFont="1" applyFill="1" applyBorder="1" applyAlignment="1">
      <alignment horizontal="justify" vertical="center" wrapText="1"/>
    </xf>
    <xf numFmtId="178" fontId="6" fillId="0" borderId="0" xfId="11" applyNumberFormat="1" applyFont="1" applyFill="1" applyAlignment="1">
      <alignment horizontal="left" vertical="top" indent="1"/>
      <protection locked="0"/>
    </xf>
    <xf numFmtId="49" fontId="6" fillId="0" borderId="0" xfId="98" applyNumberFormat="1" applyFont="1" applyFill="1" applyAlignment="1">
      <alignment horizontal="left" inden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justify" vertical="center" wrapText="1"/>
    </xf>
    <xf numFmtId="178" fontId="14" fillId="0" borderId="1" xfId="11" applyNumberFormat="1" applyFont="1" applyFill="1" applyBorder="1" applyAlignment="1">
      <alignment horizontal="right" vertical="center" wrapText="1"/>
      <protection locked="0"/>
    </xf>
    <xf numFmtId="178" fontId="6" fillId="0" borderId="0" xfId="11" applyNumberFormat="1" applyFont="1" applyFill="1" applyAlignment="1">
      <alignment horizontal="left" vertical="top" indent="2"/>
      <protection locked="0"/>
    </xf>
    <xf numFmtId="49" fontId="6" fillId="0" borderId="0" xfId="98" applyNumberFormat="1" applyFont="1" applyFill="1" applyAlignment="1">
      <alignment horizontal="left" indent="2"/>
    </xf>
    <xf numFmtId="180" fontId="6" fillId="0" borderId="0" xfId="11" applyNumberFormat="1" applyFont="1" applyFill="1" applyAlignment="1">
      <alignment vertical="top"/>
      <protection locked="0"/>
    </xf>
    <xf numFmtId="49" fontId="13" fillId="0" borderId="1" xfId="0" applyNumberFormat="1" applyFont="1" applyFill="1" applyBorder="1" applyAlignment="1">
      <alignment vertical="center" wrapText="1"/>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6" fillId="0" borderId="0" xfId="98" applyFont="1" applyFill="1" applyAlignment="1">
      <alignment horizontal="center" vertical="center" wrapText="1"/>
    </xf>
    <xf numFmtId="2" fontId="6" fillId="0" borderId="0" xfId="98" applyNumberFormat="1" applyFont="1" applyFill="1"/>
    <xf numFmtId="2" fontId="6" fillId="0" borderId="0" xfId="98" applyNumberFormat="1" applyFont="1" applyFill="1" applyAlignment="1">
      <alignment horizontal="left" indent="1"/>
    </xf>
    <xf numFmtId="177" fontId="6" fillId="0" borderId="0" xfId="11" applyNumberFormat="1" applyFont="1" applyFill="1" applyAlignment="1">
      <alignment horizontal="left" vertical="top" indent="1"/>
      <protection locked="0"/>
    </xf>
    <xf numFmtId="2" fontId="6" fillId="0" borderId="0" xfId="98" applyNumberFormat="1" applyFont="1" applyFill="1" applyAlignment="1">
      <alignment horizontal="left" indent="2"/>
    </xf>
    <xf numFmtId="177" fontId="6" fillId="0" borderId="0" xfId="11" applyNumberFormat="1" applyFont="1" applyFill="1" applyAlignment="1">
      <alignment horizontal="left" vertical="top" indent="2"/>
      <protection locked="0"/>
    </xf>
    <xf numFmtId="49" fontId="6" fillId="0" borderId="0" xfId="98" applyNumberFormat="1" applyFont="1" applyFill="1" applyAlignment="1" applyProtection="1">
      <alignment vertical="center"/>
      <protection locked="0"/>
    </xf>
    <xf numFmtId="2" fontId="6" fillId="0" borderId="0" xfId="98" applyNumberFormat="1" applyFont="1" applyFill="1" applyAlignment="1" applyProtection="1">
      <alignment vertical="center"/>
      <protection locked="0"/>
    </xf>
    <xf numFmtId="49" fontId="6" fillId="0" borderId="0" xfId="98" applyNumberFormat="1" applyFont="1" applyFill="1" applyAlignment="1" applyProtection="1">
      <alignment horizontal="left" vertical="center" indent="1"/>
      <protection locked="0"/>
    </xf>
    <xf numFmtId="2" fontId="6" fillId="0" borderId="0" xfId="98" applyNumberFormat="1" applyFont="1" applyFill="1" applyAlignment="1" applyProtection="1">
      <alignment horizontal="left" vertical="center" indent="1"/>
      <protection locked="0"/>
    </xf>
    <xf numFmtId="49" fontId="6" fillId="0" borderId="0" xfId="98" applyNumberFormat="1" applyFont="1" applyFill="1" applyAlignment="1" applyProtection="1">
      <alignment horizontal="left" vertical="center" indent="2"/>
      <protection locked="0"/>
    </xf>
    <xf numFmtId="2" fontId="6" fillId="0" borderId="0" xfId="98" applyNumberFormat="1" applyFont="1" applyFill="1" applyAlignment="1" applyProtection="1">
      <alignment horizontal="left" vertical="center" indent="2"/>
      <protection locked="0"/>
    </xf>
    <xf numFmtId="178" fontId="7" fillId="0" borderId="0" xfId="11" applyNumberFormat="1" applyFont="1" applyFill="1" applyAlignment="1">
      <alignment vertical="top"/>
      <protection locked="0"/>
    </xf>
    <xf numFmtId="0" fontId="6" fillId="0" borderId="0" xfId="98" applyFont="1" applyFill="1" applyAlignment="1">
      <alignment vertical="center"/>
    </xf>
    <xf numFmtId="0" fontId="15" fillId="0" borderId="0" xfId="98" applyFont="1" applyFill="1" applyAlignment="1">
      <alignment vertical="center"/>
    </xf>
    <xf numFmtId="49" fontId="15" fillId="0" borderId="0" xfId="98" applyNumberFormat="1" applyFont="1" applyFill="1" applyAlignment="1">
      <alignment horizontal="left" vertical="center" indent="1"/>
    </xf>
    <xf numFmtId="0" fontId="6" fillId="0" borderId="0" xfId="98" applyFont="1" applyFill="1" applyAlignment="1">
      <alignment horizontal="left" vertical="center" indent="2"/>
    </xf>
    <xf numFmtId="49" fontId="16" fillId="0" borderId="0" xfId="98" applyNumberFormat="1" applyFont="1" applyFill="1" applyAlignment="1">
      <alignment vertical="center"/>
    </xf>
    <xf numFmtId="0" fontId="16" fillId="0" borderId="0" xfId="98" applyFont="1" applyFill="1" applyAlignment="1">
      <alignment vertical="center"/>
    </xf>
    <xf numFmtId="177" fontId="16" fillId="0" borderId="0" xfId="98" applyNumberFormat="1" applyFont="1" applyFill="1" applyAlignment="1">
      <alignment vertical="center"/>
    </xf>
    <xf numFmtId="49" fontId="6" fillId="0" borderId="0" xfId="98" applyNumberFormat="1" applyFont="1" applyFill="1" applyAlignment="1">
      <alignment vertical="center"/>
    </xf>
    <xf numFmtId="0" fontId="8" fillId="0" borderId="0" xfId="98" applyFont="1" applyFill="1" applyAlignment="1">
      <alignment horizontal="center" vertical="center"/>
    </xf>
    <xf numFmtId="0" fontId="9" fillId="0" borderId="0" xfId="98" applyFont="1" applyFill="1" applyAlignment="1">
      <alignment horizontal="center" vertical="center"/>
    </xf>
    <xf numFmtId="177" fontId="6" fillId="0" borderId="0" xfId="98" applyNumberFormat="1" applyFont="1" applyFill="1" applyAlignment="1">
      <alignment horizontal="righ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7" fontId="6" fillId="0" borderId="0" xfId="98" applyNumberFormat="1" applyFont="1" applyFill="1" applyAlignment="1">
      <alignment horizontal="left" vertical="center" indent="2"/>
    </xf>
    <xf numFmtId="177" fontId="6" fillId="0" borderId="0" xfId="98" applyNumberFormat="1" applyFont="1" applyFill="1" applyAlignment="1">
      <alignment vertical="center"/>
    </xf>
    <xf numFmtId="49" fontId="20" fillId="0" borderId="1" xfId="378" applyNumberFormat="1" applyFont="1" applyBorder="1" applyAlignment="1">
      <alignment horizontal="left" vertical="center"/>
    </xf>
    <xf numFmtId="0" fontId="10" fillId="0" borderId="1" xfId="378" applyFont="1" applyBorder="1" applyAlignment="1">
      <alignment vertical="center"/>
    </xf>
    <xf numFmtId="178" fontId="10" fillId="0" borderId="1" xfId="378" applyNumberFormat="1" applyFont="1" applyFill="1" applyBorder="1" applyAlignment="1">
      <alignment horizontal="right" vertical="center"/>
    </xf>
    <xf numFmtId="49" fontId="21" fillId="0" borderId="1" xfId="378" applyNumberFormat="1" applyFont="1" applyBorder="1" applyAlignment="1">
      <alignment horizontal="left" vertical="center"/>
    </xf>
    <xf numFmtId="0" fontId="0" fillId="0" borderId="1" xfId="378" applyFont="1" applyBorder="1" applyAlignment="1">
      <alignment vertical="center"/>
    </xf>
    <xf numFmtId="178" fontId="22" fillId="0" borderId="1" xfId="378" applyNumberFormat="1" applyFont="1" applyFill="1" applyBorder="1" applyAlignment="1">
      <alignment horizontal="right" vertical="center" wrapText="1"/>
    </xf>
    <xf numFmtId="0" fontId="23" fillId="0" borderId="1" xfId="378" applyFont="1" applyBorder="1" applyAlignment="1">
      <alignment horizontal="justify" vertical="center" wrapText="1"/>
    </xf>
    <xf numFmtId="0" fontId="6" fillId="0" borderId="0" xfId="300" applyFont="1" applyAlignment="1">
      <alignment wrapText="1"/>
    </xf>
    <xf numFmtId="0" fontId="24" fillId="0" borderId="0" xfId="300" applyFont="1" applyAlignment="1">
      <alignment horizontal="center" vertical="center" wrapText="1"/>
    </xf>
    <xf numFmtId="0" fontId="15" fillId="0" borderId="0" xfId="300" applyFont="1" applyAlignment="1">
      <alignment horizontal="center" vertical="center" wrapText="1"/>
    </xf>
    <xf numFmtId="0" fontId="15" fillId="0" borderId="0" xfId="300" applyFont="1" applyAlignment="1">
      <alignment wrapText="1"/>
    </xf>
    <xf numFmtId="0" fontId="16" fillId="0" borderId="0" xfId="300" applyFont="1" applyAlignment="1">
      <alignment wrapText="1"/>
    </xf>
    <xf numFmtId="0" fontId="6" fillId="0" borderId="0" xfId="158" applyFont="1" applyBorder="1" applyAlignment="1">
      <alignment horizontal="left" vertical="center" wrapText="1"/>
    </xf>
    <xf numFmtId="0" fontId="25" fillId="0" borderId="0" xfId="158" applyFont="1" applyBorder="1" applyAlignment="1">
      <alignment horizontal="left" vertical="center" wrapText="1"/>
    </xf>
    <xf numFmtId="49" fontId="8" fillId="0" borderId="0" xfId="300" applyNumberFormat="1" applyFont="1" applyAlignment="1">
      <alignment horizontal="centerContinuous" vertical="center" wrapText="1"/>
    </xf>
    <xf numFmtId="49" fontId="9" fillId="0" borderId="0" xfId="300" applyNumberFormat="1" applyFont="1" applyAlignment="1">
      <alignment horizontal="centerContinuous" vertical="center" wrapText="1"/>
    </xf>
    <xf numFmtId="0" fontId="15" fillId="0" borderId="0" xfId="300" applyFont="1" applyAlignment="1">
      <alignment horizontal="center" wrapText="1"/>
    </xf>
    <xf numFmtId="177" fontId="26" fillId="0" borderId="0" xfId="11" applyNumberFormat="1" applyFont="1" applyFill="1" applyAlignment="1">
      <alignment horizontal="right" vertical="top"/>
      <protection locked="0"/>
    </xf>
    <xf numFmtId="0" fontId="24" fillId="0" borderId="1" xfId="300" applyFont="1" applyBorder="1" applyAlignment="1">
      <alignment horizontal="center" vertical="center" wrapText="1"/>
    </xf>
    <xf numFmtId="1" fontId="24" fillId="0" borderId="1" xfId="300" applyNumberFormat="1" applyFont="1" applyBorder="1" applyAlignment="1" applyProtection="1">
      <alignment horizontal="center" vertical="center" wrapText="1"/>
      <protection locked="0"/>
    </xf>
    <xf numFmtId="0" fontId="24" fillId="0" borderId="0" xfId="300" applyFont="1" applyBorder="1" applyAlignment="1">
      <alignment horizontal="center" vertical="center" wrapText="1"/>
    </xf>
    <xf numFmtId="178" fontId="6" fillId="0" borderId="1" xfId="300" applyNumberFormat="1" applyFont="1" applyFill="1" applyBorder="1" applyAlignment="1">
      <alignment horizontal="right" vertical="center" wrapText="1"/>
    </xf>
    <xf numFmtId="0" fontId="15" fillId="0" borderId="0" xfId="300" applyFont="1" applyBorder="1" applyAlignment="1">
      <alignment horizontal="center" vertical="center" wrapText="1"/>
    </xf>
    <xf numFmtId="0" fontId="6" fillId="0" borderId="0" xfId="300" applyFont="1" applyBorder="1" applyAlignment="1">
      <alignment wrapText="1"/>
    </xf>
    <xf numFmtId="0" fontId="15" fillId="0" borderId="1" xfId="300" applyFont="1" applyBorder="1" applyAlignment="1">
      <alignment horizontal="center" vertical="center" wrapText="1"/>
    </xf>
    <xf numFmtId="178" fontId="6" fillId="0" borderId="1" xfId="300" applyNumberFormat="1" applyFont="1" applyBorder="1" applyAlignment="1">
      <alignment horizontal="right" vertical="center" wrapText="1"/>
    </xf>
    <xf numFmtId="0" fontId="15" fillId="0" borderId="0" xfId="300" applyFont="1" applyBorder="1" applyAlignment="1">
      <alignment wrapText="1"/>
    </xf>
    <xf numFmtId="49" fontId="14" fillId="0" borderId="0" xfId="11" applyNumberFormat="1" applyFont="1" applyFill="1" applyAlignment="1">
      <alignment horizontal="left" vertical="top"/>
      <protection locked="0"/>
    </xf>
    <xf numFmtId="0" fontId="27" fillId="0" borderId="0" xfId="11" applyFont="1" applyFill="1" applyAlignment="1">
      <alignment vertical="top"/>
      <protection locked="0"/>
    </xf>
    <xf numFmtId="0" fontId="8" fillId="0" borderId="0" xfId="11" applyFont="1" applyFill="1" applyAlignment="1">
      <alignment horizontal="center" vertical="center" wrapText="1"/>
      <protection locked="0"/>
    </xf>
    <xf numFmtId="0" fontId="9" fillId="0" borderId="0" xfId="11" applyFont="1" applyFill="1" applyAlignment="1">
      <alignment horizontal="center" vertical="center"/>
      <protection locked="0"/>
    </xf>
    <xf numFmtId="49" fontId="24" fillId="0" borderId="1" xfId="11" applyNumberFormat="1" applyFont="1" applyFill="1" applyBorder="1" applyAlignment="1">
      <alignment horizontal="center" vertical="center"/>
      <protection locked="0"/>
    </xf>
    <xf numFmtId="0" fontId="15" fillId="0" borderId="0" xfId="11" applyFont="1" applyFill="1" applyAlignment="1">
      <alignment vertical="top"/>
      <protection locked="0"/>
    </xf>
    <xf numFmtId="0" fontId="27" fillId="0" borderId="0" xfId="98" applyFont="1" applyFill="1" applyAlignment="1">
      <alignment vertical="center" wrapText="1"/>
    </xf>
    <xf numFmtId="49" fontId="6" fillId="0" borderId="1" xfId="11" applyNumberFormat="1" applyFont="1" applyFill="1" applyBorder="1" applyAlignment="1">
      <alignment horizontal="center" vertical="center"/>
      <protection locked="0"/>
    </xf>
    <xf numFmtId="49" fontId="6" fillId="0" borderId="1" xfId="11" applyNumberFormat="1" applyFont="1" applyFill="1" applyBorder="1" applyAlignment="1">
      <alignment horizontal="left" vertical="center"/>
      <protection locked="0"/>
    </xf>
    <xf numFmtId="179" fontId="7" fillId="0" borderId="0" xfId="11" applyNumberFormat="1" applyFont="1" applyFill="1" applyAlignment="1">
      <alignment vertical="top"/>
      <protection locked="0"/>
    </xf>
    <xf numFmtId="49" fontId="6" fillId="0" borderId="1" xfId="11" applyNumberFormat="1" applyFont="1" applyFill="1" applyBorder="1" applyAlignment="1">
      <alignment horizontal="left" vertical="center" indent="1"/>
      <protection locked="0"/>
    </xf>
    <xf numFmtId="49" fontId="15" fillId="0" borderId="1" xfId="11" applyNumberFormat="1" applyFont="1" applyFill="1" applyBorder="1" applyAlignment="1">
      <alignment horizontal="center" vertical="center"/>
      <protection locked="0"/>
    </xf>
    <xf numFmtId="0" fontId="7" fillId="0" borderId="0" xfId="98" applyFont="1" applyFill="1" applyAlignment="1">
      <alignment vertical="center" wrapText="1"/>
    </xf>
    <xf numFmtId="177" fontId="27" fillId="0" borderId="0" xfId="11" applyNumberFormat="1" applyFont="1" applyFill="1" applyAlignment="1">
      <alignment vertical="top"/>
      <protection locked="0"/>
    </xf>
    <xf numFmtId="0" fontId="27" fillId="0" borderId="0" xfId="98" applyFont="1" applyFill="1" applyAlignment="1">
      <alignment horizontal="center" vertical="center" wrapText="1"/>
    </xf>
    <xf numFmtId="0" fontId="7" fillId="0" borderId="0" xfId="98" applyFont="1" applyFill="1" applyAlignment="1">
      <alignment horizontal="center" vertical="center" wrapText="1"/>
    </xf>
    <xf numFmtId="49" fontId="7" fillId="0" borderId="0" xfId="98" applyNumberFormat="1" applyFont="1" applyFill="1" applyAlignment="1" applyProtection="1">
      <alignment vertical="center"/>
      <protection locked="0"/>
    </xf>
    <xf numFmtId="2" fontId="7" fillId="0" borderId="0" xfId="98" applyNumberFormat="1" applyFont="1" applyFill="1" applyAlignment="1" applyProtection="1">
      <alignment vertical="center"/>
      <protection locked="0"/>
    </xf>
    <xf numFmtId="178" fontId="6" fillId="0" borderId="1" xfId="11" applyNumberFormat="1" applyFont="1" applyFill="1" applyBorder="1" applyAlignment="1">
      <alignment vertical="center"/>
      <protection locked="0"/>
    </xf>
    <xf numFmtId="49" fontId="7" fillId="0" borderId="0" xfId="11" applyNumberFormat="1" applyFont="1" applyFill="1" applyAlignment="1">
      <alignment horizontal="left" vertical="top" indent="1"/>
      <protection locked="0"/>
    </xf>
    <xf numFmtId="49" fontId="7" fillId="0" borderId="0" xfId="11" applyNumberFormat="1" applyFont="1" applyFill="1" applyAlignment="1">
      <alignment horizontal="left" vertical="top" indent="2"/>
      <protection locked="0"/>
    </xf>
    <xf numFmtId="0" fontId="15" fillId="0" borderId="1" xfId="11" applyFont="1" applyFill="1" applyBorder="1" applyAlignment="1">
      <alignment horizontal="center" vertical="center"/>
      <protection locked="0"/>
    </xf>
    <xf numFmtId="177" fontId="15" fillId="0" borderId="1" xfId="11" applyNumberFormat="1" applyFont="1" applyFill="1" applyBorder="1" applyAlignment="1">
      <alignment horizontal="center" vertical="center"/>
      <protection locked="0"/>
    </xf>
    <xf numFmtId="49" fontId="15" fillId="0" borderId="1" xfId="11" applyNumberFormat="1" applyFont="1" applyFill="1" applyBorder="1" applyAlignment="1">
      <alignment horizontal="left" vertical="center"/>
      <protection locked="0"/>
    </xf>
    <xf numFmtId="0" fontId="15" fillId="0" borderId="1" xfId="11" applyFont="1" applyFill="1" applyBorder="1" applyAlignment="1">
      <alignment horizontal="left" vertical="center"/>
      <protection locked="0"/>
    </xf>
    <xf numFmtId="177" fontId="6" fillId="0" borderId="1" xfId="11" applyNumberFormat="1" applyFont="1" applyFill="1" applyBorder="1" applyAlignment="1">
      <alignment vertical="center"/>
      <protection locked="0"/>
    </xf>
    <xf numFmtId="49" fontId="15" fillId="0" borderId="1" xfId="11" applyNumberFormat="1" applyFont="1" applyFill="1" applyBorder="1" applyAlignment="1">
      <alignment horizontal="left" vertical="center" indent="1"/>
      <protection locked="0"/>
    </xf>
    <xf numFmtId="49" fontId="28" fillId="0" borderId="1" xfId="11" applyNumberFormat="1" applyFont="1" applyFill="1" applyBorder="1" applyAlignment="1">
      <alignment horizontal="left" vertical="center" wrapText="1" indent="1"/>
      <protection locked="0"/>
    </xf>
    <xf numFmtId="49" fontId="6" fillId="0" borderId="0" xfId="11" applyNumberFormat="1" applyFont="1" applyFill="1" applyAlignment="1">
      <alignment horizontal="left" vertical="top" indent="1"/>
      <protection locked="0"/>
    </xf>
    <xf numFmtId="49" fontId="7" fillId="0" borderId="0" xfId="98" applyNumberFormat="1" applyFont="1" applyFill="1" applyAlignment="1">
      <alignment horizontal="left" indent="1"/>
    </xf>
    <xf numFmtId="49" fontId="6" fillId="0" borderId="1" xfId="11" applyNumberFormat="1" applyFont="1" applyFill="1" applyBorder="1" applyAlignment="1">
      <alignment horizontal="left" vertical="center" indent="2"/>
      <protection locked="0"/>
    </xf>
    <xf numFmtId="49" fontId="6" fillId="0" borderId="0" xfId="11" applyNumberFormat="1" applyFont="1" applyFill="1" applyAlignment="1">
      <alignment horizontal="left" vertical="top" indent="2"/>
      <protection locked="0"/>
    </xf>
    <xf numFmtId="49" fontId="7" fillId="0" borderId="0" xfId="98" applyNumberFormat="1" applyFont="1" applyFill="1" applyAlignment="1">
      <alignment horizontal="left" indent="2"/>
    </xf>
    <xf numFmtId="0" fontId="6" fillId="0" borderId="1" xfId="11" applyFont="1" applyFill="1" applyBorder="1" applyAlignment="1">
      <alignment horizontal="left" vertical="center" indent="2"/>
      <protection locked="0"/>
    </xf>
    <xf numFmtId="180" fontId="7" fillId="0" borderId="0" xfId="11" applyNumberFormat="1" applyFont="1" applyFill="1" applyAlignment="1">
      <alignment vertical="top"/>
      <protection locked="0"/>
    </xf>
    <xf numFmtId="0" fontId="15" fillId="0" borderId="3" xfId="11" applyFont="1" applyFill="1" applyBorder="1" applyAlignment="1">
      <alignment horizontal="center" vertical="center"/>
      <protection locked="0"/>
    </xf>
    <xf numFmtId="0" fontId="15" fillId="0" borderId="4" xfId="11" applyFont="1" applyFill="1" applyBorder="1" applyAlignment="1">
      <alignment horizontal="center" vertical="center"/>
      <protection locked="0"/>
    </xf>
    <xf numFmtId="177" fontId="15" fillId="0" borderId="1" xfId="11" applyNumberFormat="1" applyFont="1" applyFill="1" applyBorder="1" applyAlignment="1">
      <alignment vertical="center"/>
      <protection locked="0"/>
    </xf>
    <xf numFmtId="49" fontId="7" fillId="0" borderId="0" xfId="98" applyNumberFormat="1" applyFont="1" applyFill="1" applyAlignment="1" applyProtection="1">
      <alignment horizontal="left" vertical="center" indent="1"/>
      <protection locked="0"/>
    </xf>
    <xf numFmtId="49" fontId="7" fillId="0" borderId="0" xfId="98" applyNumberFormat="1" applyFont="1" applyFill="1" applyAlignment="1" applyProtection="1">
      <alignment horizontal="left" vertical="center" indent="2"/>
      <protection locked="0"/>
    </xf>
    <xf numFmtId="178" fontId="15" fillId="0" borderId="1" xfId="11" applyNumberFormat="1" applyFont="1" applyFill="1" applyBorder="1" applyAlignment="1">
      <alignment vertical="center"/>
      <protection locked="0"/>
    </xf>
    <xf numFmtId="177" fontId="6" fillId="0" borderId="0" xfId="11" applyNumberFormat="1" applyFont="1" applyFill="1" applyAlignment="1">
      <alignment horizontal="right" vertical="center"/>
      <protection locked="0"/>
    </xf>
    <xf numFmtId="49" fontId="28" fillId="0" borderId="1" xfId="11" applyNumberFormat="1" applyFont="1" applyFill="1" applyBorder="1" applyAlignment="1">
      <alignment horizontal="left" vertical="center"/>
      <protection locked="0"/>
    </xf>
    <xf numFmtId="49" fontId="6" fillId="0" borderId="0" xfId="98" applyNumberFormat="1" applyFont="1" applyFill="1" applyAlignment="1">
      <alignment horizontal="left"/>
    </xf>
    <xf numFmtId="49" fontId="29" fillId="0" borderId="1" xfId="11" applyNumberFormat="1" applyFont="1" applyFill="1" applyBorder="1" applyAlignment="1">
      <alignment horizontal="left" vertical="center" indent="1"/>
      <protection locked="0"/>
    </xf>
    <xf numFmtId="0" fontId="28" fillId="0" borderId="3" xfId="11" applyFont="1" applyFill="1" applyBorder="1" applyAlignment="1">
      <alignment horizontal="center" vertical="center"/>
      <protection locked="0"/>
    </xf>
    <xf numFmtId="49" fontId="6" fillId="0" borderId="0" xfId="98" applyNumberFormat="1" applyFont="1" applyFill="1" applyAlignment="1" applyProtection="1">
      <alignment horizontal="left" vertical="center"/>
      <protection locked="0"/>
    </xf>
    <xf numFmtId="0" fontId="24" fillId="0" borderId="0" xfId="98" applyFont="1" applyFill="1" applyAlignment="1">
      <alignment vertical="center"/>
    </xf>
    <xf numFmtId="49" fontId="6" fillId="0" borderId="0" xfId="98" applyNumberFormat="1" applyFont="1" applyFill="1" applyAlignment="1">
      <alignment horizontal="left" vertical="center" indent="1"/>
    </xf>
    <xf numFmtId="0" fontId="24" fillId="0" borderId="1" xfId="98" applyFont="1" applyFill="1" applyBorder="1" applyAlignment="1">
      <alignment horizontal="center" vertical="center"/>
    </xf>
    <xf numFmtId="177" fontId="24" fillId="0" borderId="1" xfId="98" applyNumberFormat="1" applyFont="1" applyFill="1" applyBorder="1" applyAlignment="1">
      <alignment horizontal="center" vertical="center"/>
    </xf>
    <xf numFmtId="49" fontId="29" fillId="0" borderId="1" xfId="98" applyNumberFormat="1" applyFont="1" applyFill="1" applyBorder="1" applyAlignment="1">
      <alignment horizontal="left" vertical="center"/>
    </xf>
    <xf numFmtId="49" fontId="6" fillId="0" borderId="1" xfId="98" applyNumberFormat="1" applyFont="1" applyFill="1" applyBorder="1" applyAlignment="1">
      <alignment horizontal="left" vertical="center" indent="1"/>
    </xf>
    <xf numFmtId="49" fontId="29" fillId="0" borderId="1" xfId="98" applyNumberFormat="1" applyFont="1" applyFill="1" applyBorder="1" applyAlignment="1">
      <alignment horizontal="left" vertical="center" indent="1"/>
    </xf>
    <xf numFmtId="0" fontId="15" fillId="0" borderId="1" xfId="98" applyFont="1" applyFill="1" applyBorder="1" applyAlignment="1">
      <alignment horizontal="center" vertical="center"/>
    </xf>
    <xf numFmtId="177" fontId="15" fillId="0" borderId="1" xfId="98" applyNumberFormat="1" applyFont="1" applyFill="1" applyBorder="1" applyAlignment="1">
      <alignment horizontal="right" vertical="center"/>
    </xf>
    <xf numFmtId="0" fontId="30" fillId="0" borderId="0" xfId="300" applyFont="1" applyFill="1" applyAlignment="1">
      <alignment wrapText="1"/>
    </xf>
    <xf numFmtId="0" fontId="0" fillId="0" borderId="0" xfId="0" applyFill="1" applyBorder="1" applyAlignment="1"/>
    <xf numFmtId="0" fontId="31" fillId="0" borderId="0" xfId="158" applyFont="1" applyBorder="1" applyAlignment="1">
      <alignment horizontal="left" vertical="center" wrapText="1"/>
    </xf>
    <xf numFmtId="0" fontId="32" fillId="0" borderId="0" xfId="158" applyFont="1" applyBorder="1" applyAlignment="1">
      <alignment horizontal="left" vertical="center" wrapText="1"/>
    </xf>
    <xf numFmtId="49" fontId="33" fillId="0" borderId="0" xfId="300" applyNumberFormat="1" applyFont="1" applyFill="1" applyAlignment="1">
      <alignment horizontal="center" vertical="center" wrapText="1"/>
    </xf>
    <xf numFmtId="0" fontId="34" fillId="0" borderId="0" xfId="300" applyFont="1" applyFill="1" applyAlignment="1">
      <alignment horizontal="center" wrapText="1"/>
    </xf>
    <xf numFmtId="177" fontId="35" fillId="0" borderId="0" xfId="11" applyNumberFormat="1" applyFont="1" applyFill="1" applyBorder="1" applyAlignment="1">
      <alignment horizontal="right" vertical="top"/>
      <protection locked="0"/>
    </xf>
    <xf numFmtId="0" fontId="31" fillId="0" borderId="0" xfId="300" applyFont="1" applyFill="1" applyAlignment="1">
      <alignment wrapText="1"/>
    </xf>
    <xf numFmtId="0" fontId="24" fillId="0" borderId="1" xfId="300" applyFont="1" applyFill="1" applyBorder="1" applyAlignment="1">
      <alignment horizontal="center" vertical="center" wrapText="1"/>
    </xf>
    <xf numFmtId="1" fontId="24" fillId="0" borderId="1" xfId="300" applyNumberFormat="1" applyFont="1" applyFill="1" applyBorder="1" applyAlignment="1" applyProtection="1">
      <alignment horizontal="center" vertical="center" wrapText="1"/>
      <protection locked="0"/>
    </xf>
    <xf numFmtId="0" fontId="24" fillId="0" borderId="0" xfId="300" applyFont="1" applyFill="1" applyAlignment="1">
      <alignment horizontal="center" vertical="center" wrapText="1"/>
    </xf>
    <xf numFmtId="178" fontId="31" fillId="0" borderId="1" xfId="300" applyNumberFormat="1" applyFont="1" applyFill="1" applyBorder="1" applyAlignment="1">
      <alignment horizontal="right" vertical="center" wrapText="1"/>
    </xf>
    <xf numFmtId="0" fontId="34" fillId="0" borderId="0" xfId="300" applyFont="1" applyFill="1" applyAlignment="1">
      <alignment horizontal="center" vertical="center" wrapText="1"/>
    </xf>
    <xf numFmtId="0" fontId="34" fillId="0" borderId="1" xfId="300" applyFont="1" applyFill="1" applyBorder="1" applyAlignment="1">
      <alignment horizontal="center" vertical="center" wrapText="1"/>
    </xf>
    <xf numFmtId="0" fontId="34" fillId="0" borderId="0" xfId="300" applyFont="1" applyFill="1" applyAlignment="1">
      <alignment wrapText="1"/>
    </xf>
    <xf numFmtId="0" fontId="36" fillId="0" borderId="0" xfId="300" applyFont="1" applyFill="1" applyAlignment="1">
      <alignment horizontal="center" wrapText="1"/>
    </xf>
    <xf numFmtId="0" fontId="36" fillId="0" borderId="0" xfId="300" applyFont="1" applyFill="1" applyAlignment="1">
      <alignment wrapText="1"/>
    </xf>
    <xf numFmtId="49" fontId="14" fillId="0" borderId="0" xfId="11" applyNumberFormat="1" applyFont="1" applyFill="1" applyAlignment="1">
      <alignment horizontal="center" vertical="top" wrapText="1"/>
      <protection locked="0"/>
    </xf>
    <xf numFmtId="0" fontId="37" fillId="0" borderId="0" xfId="11" applyFont="1" applyFill="1" applyAlignment="1">
      <alignment vertical="top"/>
      <protection locked="0"/>
    </xf>
    <xf numFmtId="49" fontId="6" fillId="0" borderId="0" xfId="158" applyNumberFormat="1" applyFont="1" applyBorder="1" applyAlignment="1">
      <alignment horizontal="left" vertical="center"/>
    </xf>
    <xf numFmtId="49" fontId="38" fillId="0" borderId="1" xfId="11" applyNumberFormat="1" applyFont="1" applyFill="1" applyBorder="1" applyAlignment="1">
      <alignment horizontal="center" vertical="center"/>
      <protection locked="0"/>
    </xf>
    <xf numFmtId="0" fontId="38" fillId="0" borderId="1" xfId="11" applyFont="1" applyFill="1" applyBorder="1" applyAlignment="1">
      <alignment horizontal="center" vertical="center"/>
      <protection locked="0"/>
    </xf>
    <xf numFmtId="177" fontId="38" fillId="0" borderId="1" xfId="11" applyNumberFormat="1" applyFont="1" applyFill="1" applyBorder="1" applyAlignment="1">
      <alignment horizontal="center" vertical="center"/>
      <protection locked="0"/>
    </xf>
    <xf numFmtId="0" fontId="37" fillId="0" borderId="0" xfId="98" applyFont="1" applyFill="1" applyAlignment="1">
      <alignment vertical="center" wrapText="1"/>
    </xf>
    <xf numFmtId="49" fontId="38" fillId="0" borderId="1" xfId="11" applyNumberFormat="1" applyFont="1" applyFill="1" applyBorder="1" applyAlignment="1">
      <alignment vertical="center"/>
      <protection locked="0"/>
    </xf>
    <xf numFmtId="49" fontId="38" fillId="0" borderId="1" xfId="11" applyNumberFormat="1" applyFont="1" applyFill="1" applyBorder="1" applyAlignment="1">
      <alignment horizontal="left" vertical="center"/>
      <protection locked="0"/>
    </xf>
    <xf numFmtId="178" fontId="38" fillId="0" borderId="1" xfId="11" applyNumberFormat="1" applyFont="1" applyFill="1" applyBorder="1" applyAlignment="1">
      <alignment vertical="center"/>
      <protection locked="0"/>
    </xf>
    <xf numFmtId="49" fontId="39" fillId="0" borderId="1" xfId="11" applyNumberFormat="1" applyFont="1" applyFill="1" applyBorder="1" applyAlignment="1">
      <alignment vertical="center"/>
      <protection locked="0"/>
    </xf>
    <xf numFmtId="49" fontId="39" fillId="0" borderId="1" xfId="11" applyNumberFormat="1" applyFont="1" applyFill="1" applyBorder="1" applyAlignment="1">
      <alignment horizontal="left" vertical="center" wrapText="1" indent="1"/>
      <protection locked="0"/>
    </xf>
    <xf numFmtId="178" fontId="39" fillId="0" borderId="1" xfId="11" applyNumberFormat="1" applyFont="1" applyFill="1" applyBorder="1" applyAlignment="1">
      <alignment vertical="center"/>
      <protection locked="0"/>
    </xf>
    <xf numFmtId="0" fontId="14" fillId="0" borderId="1" xfId="265" applyFont="1" applyFill="1" applyBorder="1" applyAlignment="1">
      <alignment horizontal="left" vertical="center"/>
    </xf>
    <xf numFmtId="49" fontId="39" fillId="0" borderId="1" xfId="11" applyNumberFormat="1" applyFont="1" applyFill="1" applyBorder="1" applyAlignment="1">
      <alignment horizontal="left" vertical="center" indent="2"/>
      <protection locked="0"/>
    </xf>
    <xf numFmtId="3" fontId="14" fillId="0" borderId="1" xfId="265" applyNumberFormat="1" applyFont="1" applyFill="1" applyBorder="1" applyAlignment="1" applyProtection="1">
      <alignment vertical="center"/>
    </xf>
    <xf numFmtId="178" fontId="12" fillId="0" borderId="1" xfId="11" applyNumberFormat="1" applyFont="1" applyFill="1" applyBorder="1" applyAlignment="1">
      <alignment vertical="top"/>
      <protection locked="0"/>
    </xf>
    <xf numFmtId="49" fontId="39" fillId="0" borderId="4" xfId="11" applyNumberFormat="1" applyFont="1" applyFill="1" applyBorder="1" applyAlignment="1">
      <alignment horizontal="left" vertical="center" indent="2"/>
      <protection locked="0"/>
    </xf>
    <xf numFmtId="0" fontId="38" fillId="0" borderId="3" xfId="11" applyFont="1" applyFill="1" applyBorder="1" applyAlignment="1">
      <alignment horizontal="center" vertical="center"/>
      <protection locked="0"/>
    </xf>
    <xf numFmtId="0" fontId="38" fillId="0" borderId="4" xfId="11" applyFont="1" applyFill="1" applyBorder="1" applyAlignment="1">
      <alignment horizontal="center" vertical="center"/>
      <protection locked="0"/>
    </xf>
    <xf numFmtId="49" fontId="38" fillId="0" borderId="1" xfId="11" applyNumberFormat="1" applyFont="1" applyFill="1" applyBorder="1" applyAlignment="1">
      <alignment horizontal="left" vertical="center" indent="2"/>
      <protection locked="0"/>
    </xf>
    <xf numFmtId="177" fontId="37" fillId="0" borderId="0" xfId="11" applyNumberFormat="1" applyFont="1" applyFill="1" applyAlignment="1">
      <alignment vertical="top"/>
      <protection locked="0"/>
    </xf>
    <xf numFmtId="0" fontId="37" fillId="0" borderId="0" xfId="98" applyFont="1" applyFill="1" applyAlignment="1">
      <alignment horizontal="center" vertical="center" wrapText="1"/>
    </xf>
    <xf numFmtId="178" fontId="15" fillId="0" borderId="1" xfId="11" applyNumberFormat="1" applyFont="1" applyFill="1" applyBorder="1" applyAlignment="1">
      <alignment horizontal="right" vertical="center"/>
      <protection locked="0"/>
    </xf>
    <xf numFmtId="0" fontId="13" fillId="0" borderId="1" xfId="0" applyFont="1" applyBorder="1" applyAlignment="1">
      <alignment vertical="center" wrapText="1"/>
    </xf>
    <xf numFmtId="0" fontId="11" fillId="0" borderId="1" xfId="0" applyFont="1" applyBorder="1" applyAlignment="1">
      <alignment vertical="center" wrapText="1"/>
    </xf>
    <xf numFmtId="0" fontId="13" fillId="0" borderId="3" xfId="0" applyFont="1" applyBorder="1" applyAlignment="1">
      <alignment vertical="center" wrapText="1"/>
    </xf>
    <xf numFmtId="178" fontId="11" fillId="0" borderId="1" xfId="0" applyNumberFormat="1" applyFont="1" applyBorder="1" applyAlignment="1">
      <alignment vertical="center" wrapText="1"/>
    </xf>
    <xf numFmtId="177" fontId="15" fillId="0" borderId="1" xfId="98" applyNumberFormat="1" applyFont="1" applyFill="1" applyBorder="1" applyAlignment="1">
      <alignment horizontal="center" vertical="center"/>
    </xf>
    <xf numFmtId="0" fontId="13" fillId="0" borderId="1" xfId="0" applyFont="1" applyBorder="1" applyAlignment="1">
      <alignment horizontal="right" vertical="center" wrapText="1"/>
    </xf>
    <xf numFmtId="0" fontId="13" fillId="0" borderId="1" xfId="0" applyFont="1" applyFill="1" applyBorder="1" applyAlignment="1">
      <alignment vertical="center" wrapText="1"/>
    </xf>
    <xf numFmtId="178" fontId="13" fillId="0" borderId="1" xfId="0" applyNumberFormat="1" applyFont="1" applyFill="1" applyBorder="1" applyAlignment="1">
      <alignment vertical="center" wrapText="1"/>
    </xf>
    <xf numFmtId="0" fontId="11" fillId="0" borderId="1" xfId="0" applyFont="1" applyBorder="1" applyAlignment="1">
      <alignment horizontal="center" vertical="center" wrapText="1"/>
    </xf>
    <xf numFmtId="0" fontId="6" fillId="0" borderId="0" xfId="300" applyFont="1" applyFill="1" applyAlignment="1">
      <alignment wrapText="1"/>
    </xf>
    <xf numFmtId="0" fontId="16" fillId="0" borderId="0" xfId="300" applyFont="1" applyFill="1" applyAlignment="1">
      <alignment wrapText="1"/>
    </xf>
    <xf numFmtId="0" fontId="6" fillId="0" borderId="0" xfId="158" applyFont="1" applyFill="1" applyBorder="1" applyAlignment="1">
      <alignment horizontal="left" vertical="center" wrapText="1"/>
    </xf>
    <xf numFmtId="49" fontId="8" fillId="0" borderId="0" xfId="300" applyNumberFormat="1" applyFont="1" applyFill="1" applyAlignment="1">
      <alignment horizontal="center" vertical="center" wrapText="1"/>
    </xf>
    <xf numFmtId="49" fontId="8" fillId="0" borderId="0" xfId="300" applyNumberFormat="1" applyFont="1" applyFill="1" applyAlignment="1">
      <alignment vertical="center" wrapText="1"/>
    </xf>
    <xf numFmtId="0" fontId="12" fillId="0" borderId="0" xfId="300" applyFont="1" applyFill="1" applyAlignment="1">
      <alignment horizontal="center" wrapText="1"/>
    </xf>
    <xf numFmtId="0" fontId="30" fillId="0" borderId="0" xfId="300" applyFont="1" applyFill="1" applyAlignment="1">
      <alignment horizontal="center" vertical="center" wrapText="1"/>
    </xf>
    <xf numFmtId="49" fontId="15" fillId="0" borderId="0" xfId="11" applyNumberFormat="1" applyFont="1" applyFill="1" applyAlignment="1">
      <alignment horizontal="center" vertical="center"/>
      <protection locked="0"/>
    </xf>
    <xf numFmtId="49" fontId="6" fillId="0" borderId="0" xfId="11" applyNumberFormat="1" applyFont="1" applyFill="1" applyAlignment="1">
      <alignment horizontal="left" vertical="center"/>
      <protection locked="0"/>
    </xf>
    <xf numFmtId="178" fontId="6" fillId="0" borderId="0" xfId="11" applyNumberFormat="1" applyFont="1" applyFill="1" applyAlignment="1">
      <alignment vertical="center"/>
      <protection locked="0"/>
    </xf>
    <xf numFmtId="49" fontId="15" fillId="0" borderId="0" xfId="98" applyNumberFormat="1" applyFont="1" applyFill="1" applyAlignment="1">
      <alignment horizontal="left" vertical="center"/>
    </xf>
    <xf numFmtId="0" fontId="38" fillId="0" borderId="1" xfId="98" applyFont="1" applyFill="1" applyBorder="1" applyAlignment="1">
      <alignment horizontal="center" vertical="center" wrapText="1"/>
    </xf>
    <xf numFmtId="177" fontId="38" fillId="0" borderId="1" xfId="98" applyNumberFormat="1" applyFont="1" applyFill="1" applyBorder="1" applyAlignment="1">
      <alignment horizontal="center" vertical="center" wrapText="1"/>
    </xf>
    <xf numFmtId="49" fontId="38" fillId="0" borderId="1" xfId="98" applyNumberFormat="1" applyFont="1" applyFill="1" applyBorder="1" applyAlignment="1">
      <alignment vertical="center" wrapText="1"/>
    </xf>
    <xf numFmtId="49" fontId="38" fillId="0" borderId="1" xfId="98" applyNumberFormat="1" applyFont="1" applyFill="1" applyBorder="1" applyAlignment="1">
      <alignment horizontal="left" vertical="center" wrapText="1"/>
    </xf>
    <xf numFmtId="178" fontId="12" fillId="0" borderId="1" xfId="98" applyNumberFormat="1" applyFont="1" applyFill="1" applyBorder="1" applyAlignment="1">
      <alignment horizontal="right" vertical="center" wrapText="1"/>
    </xf>
    <xf numFmtId="49" fontId="39" fillId="0" borderId="1" xfId="98" applyNumberFormat="1" applyFont="1" applyFill="1" applyBorder="1" applyAlignment="1">
      <alignment vertical="center" wrapText="1"/>
    </xf>
    <xf numFmtId="49" fontId="39" fillId="0" borderId="1" xfId="98" applyNumberFormat="1" applyFont="1" applyFill="1" applyBorder="1" applyAlignment="1">
      <alignment horizontal="left" vertical="center" wrapText="1" indent="1"/>
    </xf>
    <xf numFmtId="178" fontId="14" fillId="0" borderId="1" xfId="98" applyNumberFormat="1" applyFont="1" applyFill="1" applyBorder="1" applyAlignment="1">
      <alignment horizontal="right" vertical="center" wrapText="1"/>
    </xf>
    <xf numFmtId="0" fontId="38" fillId="0" borderId="1" xfId="98" applyFont="1" applyFill="1" applyBorder="1" applyAlignment="1">
      <alignment vertical="center" wrapText="1"/>
    </xf>
    <xf numFmtId="0" fontId="38" fillId="0" borderId="1" xfId="98" applyFont="1" applyFill="1" applyBorder="1" applyAlignment="1">
      <alignment horizontal="left" vertical="center" wrapText="1"/>
    </xf>
    <xf numFmtId="178" fontId="36" fillId="0" borderId="1" xfId="98" applyNumberFormat="1" applyFont="1" applyFill="1" applyBorder="1" applyAlignment="1">
      <alignment horizontal="right" vertical="center" wrapText="1"/>
    </xf>
    <xf numFmtId="0" fontId="38" fillId="0" borderId="3" xfId="11" applyFont="1" applyFill="1" applyBorder="1" applyAlignment="1">
      <alignment horizontal="center" vertical="center" wrapText="1"/>
      <protection locked="0"/>
    </xf>
    <xf numFmtId="0" fontId="38" fillId="0" borderId="4" xfId="11" applyFont="1" applyFill="1" applyBorder="1" applyAlignment="1">
      <alignment horizontal="center" vertical="center" wrapText="1"/>
      <protection locked="0"/>
    </xf>
    <xf numFmtId="0" fontId="14" fillId="0" borderId="0" xfId="11" applyFont="1" applyFill="1" applyAlignment="1">
      <alignment horizontal="right"/>
      <protection locked="0"/>
    </xf>
    <xf numFmtId="49" fontId="12" fillId="0" borderId="1" xfId="11" applyNumberFormat="1" applyFont="1" applyFill="1" applyBorder="1" applyAlignment="1">
      <alignment horizontal="center" vertical="center" wrapText="1"/>
      <protection locked="0"/>
    </xf>
    <xf numFmtId="0" fontId="15" fillId="0" borderId="1" xfId="11" applyFont="1" applyFill="1" applyBorder="1" applyAlignment="1">
      <alignment horizontal="center" vertical="center" wrapText="1"/>
      <protection locked="0"/>
    </xf>
    <xf numFmtId="0" fontId="12" fillId="0" borderId="1" xfId="11" applyNumberFormat="1" applyFont="1" applyFill="1" applyBorder="1" applyAlignment="1">
      <alignment horizontal="center" vertical="center" wrapText="1"/>
      <protection locked="0"/>
    </xf>
    <xf numFmtId="0" fontId="38" fillId="2" borderId="1" xfId="0" applyFont="1" applyFill="1" applyBorder="1" applyAlignment="1">
      <alignment horizontal="left" vertical="center"/>
    </xf>
    <xf numFmtId="0" fontId="38" fillId="2" borderId="4" xfId="0" applyFont="1" applyFill="1" applyBorder="1" applyAlignment="1">
      <alignment vertical="center"/>
    </xf>
    <xf numFmtId="0" fontId="38" fillId="0" borderId="1" xfId="0" applyFont="1" applyFill="1" applyBorder="1" applyAlignment="1">
      <alignment vertical="center"/>
    </xf>
    <xf numFmtId="0" fontId="39" fillId="2" borderId="1" xfId="0" applyFont="1" applyFill="1" applyBorder="1" applyAlignment="1">
      <alignment horizontal="left" vertical="center"/>
    </xf>
    <xf numFmtId="178" fontId="39" fillId="2" borderId="4" xfId="0" applyNumberFormat="1" applyFont="1" applyFill="1" applyBorder="1" applyAlignment="1" applyProtection="1">
      <alignment horizontal="left" vertical="center"/>
      <protection locked="0"/>
    </xf>
    <xf numFmtId="0" fontId="39" fillId="0" borderId="1" xfId="0" applyFont="1" applyFill="1" applyBorder="1" applyAlignment="1">
      <alignment vertical="center"/>
    </xf>
    <xf numFmtId="178" fontId="39" fillId="2" borderId="5" xfId="0" applyNumberFormat="1" applyFont="1" applyFill="1" applyBorder="1" applyAlignment="1" applyProtection="1">
      <alignment horizontal="left" vertical="center"/>
      <protection locked="0"/>
    </xf>
    <xf numFmtId="181" fontId="39" fillId="2" borderId="4" xfId="0" applyNumberFormat="1" applyFont="1" applyFill="1" applyBorder="1" applyAlignment="1" applyProtection="1">
      <alignment horizontal="left" vertical="center"/>
      <protection locked="0"/>
    </xf>
    <xf numFmtId="181" fontId="39" fillId="2" borderId="5" xfId="0" applyNumberFormat="1" applyFont="1" applyFill="1" applyBorder="1" applyAlignment="1" applyProtection="1">
      <alignment horizontal="left" vertical="center"/>
      <protection locked="0"/>
    </xf>
    <xf numFmtId="0" fontId="39" fillId="2" borderId="5" xfId="0" applyFont="1" applyFill="1" applyBorder="1" applyAlignment="1">
      <alignment vertical="center"/>
    </xf>
    <xf numFmtId="0" fontId="39" fillId="2" borderId="4" xfId="0" applyFont="1" applyFill="1" applyBorder="1" applyAlignment="1">
      <alignment vertical="center"/>
    </xf>
    <xf numFmtId="0" fontId="39" fillId="2" borderId="4" xfId="0" applyFont="1" applyFill="1" applyBorder="1" applyAlignment="1">
      <alignment horizontal="left" vertical="center"/>
    </xf>
    <xf numFmtId="0" fontId="38" fillId="2" borderId="6" xfId="0" applyFont="1" applyFill="1" applyBorder="1" applyAlignment="1">
      <alignment vertical="center"/>
    </xf>
    <xf numFmtId="0" fontId="39" fillId="2" borderId="6" xfId="0" applyFont="1" applyFill="1" applyBorder="1" applyAlignment="1">
      <alignment vertical="center"/>
    </xf>
    <xf numFmtId="0" fontId="39" fillId="2" borderId="4" xfId="0" applyFont="1" applyFill="1" applyBorder="1" applyAlignment="1">
      <alignment horizontal="distributed" vertical="center"/>
    </xf>
    <xf numFmtId="0" fontId="19" fillId="0" borderId="1" xfId="274" applyFont="1" applyBorder="1" applyAlignment="1" applyProtection="1">
      <alignment vertical="center"/>
    </xf>
    <xf numFmtId="178" fontId="39" fillId="0" borderId="1" xfId="11" applyNumberFormat="1" applyFont="1" applyFill="1" applyBorder="1" applyAlignment="1">
      <alignment vertical="center" wrapText="1"/>
      <protection locked="0"/>
    </xf>
    <xf numFmtId="0" fontId="19" fillId="0" borderId="1" xfId="274" applyFont="1" applyFill="1" applyBorder="1" applyAlignment="1" applyProtection="1">
      <alignment vertical="center"/>
    </xf>
    <xf numFmtId="178" fontId="38" fillId="0" borderId="1" xfId="11" applyNumberFormat="1" applyFont="1" applyFill="1" applyBorder="1" applyAlignment="1">
      <alignment horizontal="right" vertical="center"/>
      <protection locked="0"/>
    </xf>
    <xf numFmtId="0" fontId="15" fillId="0" borderId="0" xfId="300" applyFont="1" applyAlignment="1">
      <alignment horizontal="center" vertical="center"/>
    </xf>
    <xf numFmtId="49" fontId="15" fillId="0" borderId="0" xfId="300" applyNumberFormat="1" applyFont="1" applyAlignment="1">
      <alignment horizontal="left" vertical="center"/>
    </xf>
    <xf numFmtId="49" fontId="6" fillId="0" borderId="0" xfId="300" applyNumberFormat="1" applyFont="1" applyAlignment="1">
      <alignment horizontal="left" indent="1"/>
    </xf>
    <xf numFmtId="0" fontId="6" fillId="0" borderId="0" xfId="300" applyFont="1"/>
    <xf numFmtId="0" fontId="15" fillId="0" borderId="0" xfId="300" applyFont="1"/>
    <xf numFmtId="0" fontId="16" fillId="0" borderId="0" xfId="300" applyFont="1"/>
    <xf numFmtId="0" fontId="25" fillId="0" borderId="0" xfId="158" applyFont="1" applyBorder="1" applyAlignment="1">
      <alignment horizontal="left" vertical="center"/>
    </xf>
    <xf numFmtId="49" fontId="8" fillId="0" borderId="0" xfId="300" applyNumberFormat="1" applyFont="1" applyAlignment="1">
      <alignment horizontal="center" vertical="center"/>
    </xf>
    <xf numFmtId="0" fontId="40" fillId="0" borderId="0" xfId="300" applyFont="1" applyAlignment="1">
      <alignment horizontal="center"/>
    </xf>
    <xf numFmtId="181" fontId="16" fillId="0" borderId="0" xfId="300" applyNumberFormat="1" applyFont="1" applyAlignment="1">
      <alignment horizontal="right" vertical="center"/>
    </xf>
    <xf numFmtId="0" fontId="24" fillId="0" borderId="1" xfId="300" applyFont="1" applyBorder="1" applyAlignment="1">
      <alignment horizontal="center" vertical="center"/>
    </xf>
    <xf numFmtId="1" fontId="15" fillId="0" borderId="1" xfId="300" applyNumberFormat="1" applyFont="1" applyBorder="1" applyAlignment="1" applyProtection="1">
      <alignment horizontal="center" vertical="center" wrapText="1"/>
      <protection locked="0"/>
    </xf>
    <xf numFmtId="0" fontId="15" fillId="0" borderId="0" xfId="300" applyFont="1" applyBorder="1" applyAlignment="1">
      <alignment horizontal="center" vertical="center"/>
    </xf>
    <xf numFmtId="49" fontId="15" fillId="0" borderId="0" xfId="300" applyNumberFormat="1" applyFont="1" applyBorder="1" applyAlignment="1">
      <alignment horizontal="left" vertical="center"/>
    </xf>
    <xf numFmtId="49" fontId="6" fillId="0" borderId="0" xfId="300" applyNumberFormat="1" applyFont="1" applyBorder="1" applyAlignment="1">
      <alignment horizontal="left" indent="1"/>
    </xf>
    <xf numFmtId="0" fontId="6" fillId="0" borderId="0" xfId="300" applyFont="1" applyBorder="1"/>
    <xf numFmtId="0" fontId="15" fillId="0" borderId="0" xfId="300" applyFont="1" applyBorder="1"/>
    <xf numFmtId="0" fontId="39" fillId="0" borderId="1" xfId="0" applyFont="1" applyFill="1" applyBorder="1" applyAlignment="1">
      <alignment vertical="center" wrapText="1"/>
    </xf>
    <xf numFmtId="0" fontId="38" fillId="0" borderId="1" xfId="0" applyFont="1" applyFill="1" applyBorder="1" applyAlignment="1">
      <alignment horizontal="center" vertical="center"/>
    </xf>
    <xf numFmtId="0" fontId="0" fillId="0" borderId="0" xfId="299">
      <alignment vertical="center"/>
    </xf>
    <xf numFmtId="0" fontId="41" fillId="0" borderId="0" xfId="128" applyFont="1" applyAlignment="1">
      <alignment horizontal="center" vertical="center"/>
    </xf>
    <xf numFmtId="0" fontId="0" fillId="0" borderId="0" xfId="128">
      <alignment vertical="center"/>
    </xf>
    <xf numFmtId="0" fontId="0" fillId="0" borderId="0" xfId="128" applyFont="1">
      <alignment vertical="center"/>
    </xf>
    <xf numFmtId="0" fontId="42" fillId="0" borderId="0" xfId="271" applyFont="1" applyAlignment="1">
      <alignment horizontal="center" vertical="center"/>
    </xf>
  </cellXfs>
  <cellStyles count="379">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出 3" xfId="7"/>
    <cellStyle name="20% - 强调文字颜色 1 2" xfId="8"/>
    <cellStyle name="输入" xfId="9" builtinId="20"/>
    <cellStyle name="千位分隔[0]" xfId="10" builtinId="6"/>
    <cellStyle name="常规_功能分类1212zhangl" xfId="11"/>
    <cellStyle name="40% - 强调文字颜色 3" xfId="12" builtinId="39"/>
    <cellStyle name="计算 2" xfId="13"/>
    <cellStyle name="差" xfId="14" builtinId="27"/>
    <cellStyle name="千位分隔" xfId="15" builtinId="3"/>
    <cellStyle name="60% - 强调文字颜色 3" xfId="16" builtinId="40"/>
    <cellStyle name="好_06高新_石家庄市汇总表(正确）" xfId="17"/>
    <cellStyle name="超链接" xfId="18" builtinId="8"/>
    <cellStyle name="百分比" xfId="19" builtinId="5"/>
    <cellStyle name="已访问的超链接" xfId="20" builtinId="9"/>
    <cellStyle name="注释" xfId="21" builtinId="10"/>
    <cellStyle name="常规 6" xfId="22"/>
    <cellStyle name="60% - 强调文字颜色 2 3" xfId="23"/>
    <cellStyle name="60% - 强调文字颜色 2" xfId="24" builtinId="36"/>
    <cellStyle name="标题 4" xfId="25" builtinId="19"/>
    <cellStyle name="警告文本" xfId="26" builtinId="11"/>
    <cellStyle name="标题" xfId="27" builtinId="15"/>
    <cellStyle name="常规 5 2" xfId="28"/>
    <cellStyle name="_ET_STYLE_NoName_00_" xfId="29"/>
    <cellStyle name="解释性文本" xfId="30" builtinId="53"/>
    <cellStyle name="标题 1" xfId="31" builtinId="16"/>
    <cellStyle name="标题 2" xfId="32" builtinId="17"/>
    <cellStyle name="好_02桥西_表五" xfId="33"/>
    <cellStyle name="60% - 强调文字颜色 1" xfId="34" builtinId="32"/>
    <cellStyle name="标题 3" xfId="35" builtinId="18"/>
    <cellStyle name="60% - 强调文字颜色 4" xfId="36" builtinId="44"/>
    <cellStyle name="输出" xfId="37" builtinId="21"/>
    <cellStyle name="计算" xfId="38" builtinId="22"/>
    <cellStyle name="检查单元格" xfId="39" builtinId="23"/>
    <cellStyle name="计算 3 2" xfId="40"/>
    <cellStyle name="40% - 强调文字颜色 4 2" xfId="41"/>
    <cellStyle name="20% - 强调文字颜色 6" xfId="42" builtinId="50"/>
    <cellStyle name="强调文字颜色 2" xfId="43" builtinId="33"/>
    <cellStyle name="链接单元格" xfId="44" builtinId="24"/>
    <cellStyle name="汇总" xfId="45" builtinId="25"/>
    <cellStyle name="好" xfId="46" builtinId="26"/>
    <cellStyle name="20% - 强调文字颜色 3 3" xfId="47"/>
    <cellStyle name="着色 5" xfId="48"/>
    <cellStyle name="适中" xfId="49" builtinId="28"/>
    <cellStyle name="常规 8 2" xfId="50"/>
    <cellStyle name="20% - 强调文字颜色 5" xfId="51" builtinId="46"/>
    <cellStyle name="强调文字颜色 1" xfId="52" builtinId="29"/>
    <cellStyle name="链接单元格 3" xfId="53"/>
    <cellStyle name="20% - 强调文字颜色 1" xfId="54" builtinId="30"/>
    <cellStyle name="好_22灵寿_表三" xfId="55"/>
    <cellStyle name="40% - 强调文字颜色 1" xfId="56" builtinId="31"/>
    <cellStyle name="链接单元格 4" xfId="57"/>
    <cellStyle name="输出 2" xfId="58"/>
    <cellStyle name="20% - 强调文字颜色 2" xfId="59" builtinId="34"/>
    <cellStyle name="40% - 强调文字颜色 2" xfId="60" builtinId="35"/>
    <cellStyle name="好_辛集市（合格）" xfId="61"/>
    <cellStyle name="强调文字颜色 3" xfId="62" builtinId="37"/>
    <cellStyle name="强调文字颜色 4" xfId="63" builtinId="41"/>
    <cellStyle name="输出 4" xfId="64"/>
    <cellStyle name="20% - 强调文字颜色 4" xfId="65" builtinId="42"/>
    <cellStyle name="20% - 着色 1" xfId="66"/>
    <cellStyle name="计算 3" xfId="67"/>
    <cellStyle name="40% - 强调文字颜色 4" xfId="68" builtinId="43"/>
    <cellStyle name="强调文字颜色 5" xfId="69" builtinId="45"/>
    <cellStyle name="20% - 着色 2" xfId="70"/>
    <cellStyle name="计算 4" xfId="71"/>
    <cellStyle name="40% - 强调文字颜色 5" xfId="72" builtinId="47"/>
    <cellStyle name="60% - 强调文字颜色 5" xfId="73" builtinId="48"/>
    <cellStyle name="强调文字颜色 6" xfId="74" builtinId="49"/>
    <cellStyle name="20% - 着色 3" xfId="75"/>
    <cellStyle name="适中 2" xfId="76"/>
    <cellStyle name="40% - 强调文字颜色 6" xfId="77" builtinId="51"/>
    <cellStyle name="60% - 强调文字颜色 6" xfId="78" builtinId="52"/>
    <cellStyle name="20% - 强调文字颜色 2 3" xfId="79"/>
    <cellStyle name="20% - 强调文字颜色 1 4" xfId="80"/>
    <cellStyle name="20% - 强调文字颜色 1 3" xfId="81"/>
    <cellStyle name="好_01长安_表九" xfId="82"/>
    <cellStyle name="_ET_STYLE_NoName_00__2016年人代会报告附表20160104" xfId="83"/>
    <cellStyle name="_ET_STYLE_NoName_00__国库1月5日调整表" xfId="84"/>
    <cellStyle name="标题 2 3" xfId="85"/>
    <cellStyle name="差_发老吕2016基本支出测算11.28" xfId="86"/>
    <cellStyle name="20% - 强调文字颜色 2 2" xfId="87"/>
    <cellStyle name="输出 2 2" xfId="88"/>
    <cellStyle name="20% - 强调文字颜色 2 4" xfId="89"/>
    <cellStyle name="20% - 强调文字颜色 3 2" xfId="90"/>
    <cellStyle name="千分位[0]_BT (2)" xfId="91"/>
    <cellStyle name="输出 3 2" xfId="92"/>
    <cellStyle name="着色 4" xfId="93"/>
    <cellStyle name="20% - 强调文字颜色 3 4" xfId="94"/>
    <cellStyle name="60% - 强调文字颜色 1 2" xfId="95"/>
    <cellStyle name="着色 6" xfId="96"/>
    <cellStyle name="20% - 强调文字颜色 4 2" xfId="97"/>
    <cellStyle name="常规 3" xfId="98"/>
    <cellStyle name="输出 4 2" xfId="99"/>
    <cellStyle name="20% - 强调文字颜色 4 3" xfId="100"/>
    <cellStyle name="常规 4" xfId="101"/>
    <cellStyle name="20% - 强调文字颜色 4 4" xfId="102"/>
    <cellStyle name="60% - 强调文字颜色 2 2" xfId="103"/>
    <cellStyle name="差_保定市2015年预算表格（八张全表不含定州）" xfId="104"/>
    <cellStyle name="常规 4_05矿区" xfId="105"/>
    <cellStyle name="常规 5" xfId="106"/>
    <cellStyle name="20% - 强调文字颜色 5 2" xfId="107"/>
    <cellStyle name="20% - 强调文字颜色 5 3" xfId="108"/>
    <cellStyle name="20% - 强调文字颜色 5 4" xfId="109"/>
    <cellStyle name="60% - 强调文字颜色 3 2" xfId="110"/>
    <cellStyle name="20% - 强调文字颜色 6 2" xfId="111"/>
    <cellStyle name="20% - 强调文字颜色 6 3" xfId="112"/>
    <cellStyle name="20% - 强调文字颜色 6 4" xfId="113"/>
    <cellStyle name="60% - 强调文字颜色 4 2" xfId="114"/>
    <cellStyle name="20% - 着色 4" xfId="115"/>
    <cellStyle name="适中 3" xfId="116"/>
    <cellStyle name="20% - 着色 5" xfId="117"/>
    <cellStyle name="常规 3 2 2" xfId="118"/>
    <cellStyle name="适中 4" xfId="119"/>
    <cellStyle name="着色 1" xfId="120"/>
    <cellStyle name="20% - 着色 6" xfId="121"/>
    <cellStyle name="着色 2" xfId="122"/>
    <cellStyle name="40% - 强调文字颜色 1 2" xfId="123"/>
    <cellStyle name="常规 3_保定市2015年预算表格（八张全表不含定州）" xfId="124"/>
    <cellStyle name="40% - 强调文字颜色 1 3" xfId="125"/>
    <cellStyle name="常规 9 2" xfId="126"/>
    <cellStyle name="40% - 强调文字颜色 1 4" xfId="127"/>
    <cellStyle name="常规 9 3" xfId="128"/>
    <cellStyle name="40% - 强调文字颜色 2 2" xfId="129"/>
    <cellStyle name="40% - 强调文字颜色 2 3" xfId="130"/>
    <cellStyle name="40% - 强调文字颜色 2 4" xfId="131"/>
    <cellStyle name="差_02桥西_石家庄市汇总表(正确）" xfId="132"/>
    <cellStyle name="40% - 强调文字颜色 3 2" xfId="133"/>
    <cellStyle name="计算 2 2" xfId="134"/>
    <cellStyle name="40% - 强调文字颜色 3 3" xfId="135"/>
    <cellStyle name="40% - 强调文字颜色 3 4" xfId="136"/>
    <cellStyle name="40% - 强调文字颜色 4 3" xfId="137"/>
    <cellStyle name="40% - 强调文字颜色 4 4" xfId="138"/>
    <cellStyle name="40% - 强调文字颜色 5 2" xfId="139"/>
    <cellStyle name="计算 4 2" xfId="140"/>
    <cellStyle name="40% - 强调文字颜色 5 3" xfId="141"/>
    <cellStyle name="40% - 强调文字颜色 5 4" xfId="142"/>
    <cellStyle name="好_衡水市（合格）" xfId="143"/>
    <cellStyle name="40% - 强调文字颜色 6 2" xfId="144"/>
    <cellStyle name="40% - 强调文字颜色 6 3" xfId="145"/>
    <cellStyle name="40% - 强调文字颜色 6 4" xfId="146"/>
    <cellStyle name="40% - 着色 1" xfId="147"/>
    <cellStyle name="40% - 着色 2" xfId="148"/>
    <cellStyle name="40% - 着色 3" xfId="149"/>
    <cellStyle name="40% - 着色 4" xfId="150"/>
    <cellStyle name="40% - 着色 5" xfId="151"/>
    <cellStyle name="表标题 2" xfId="152"/>
    <cellStyle name="40% - 着色 6" xfId="153"/>
    <cellStyle name="60% - 强调文字颜色 1 3" xfId="154"/>
    <cellStyle name="60% - 强调文字颜色 1 4" xfId="155"/>
    <cellStyle name="60% - 强调文字颜色 2 4" xfId="156"/>
    <cellStyle name="常规 7" xfId="157"/>
    <cellStyle name="常规_人代会报告附表（定）曹铂0103" xfId="158"/>
    <cellStyle name="60% - 强调文字颜色 3 3" xfId="159"/>
    <cellStyle name="60% - 强调文字颜色 3 4" xfId="160"/>
    <cellStyle name="60% - 强调文字颜色 4 3" xfId="161"/>
    <cellStyle name="好_02桥西_表七" xfId="162"/>
    <cellStyle name="60% - 强调文字颜色 4 4" xfId="163"/>
    <cellStyle name="60% - 强调文字颜色 5 2" xfId="164"/>
    <cellStyle name="差_01长安_石家庄市汇总表(正确）" xfId="165"/>
    <cellStyle name="60% - 强调文字颜色 5 3" xfId="166"/>
    <cellStyle name="60% - 强调文字颜色 5 4" xfId="167"/>
    <cellStyle name="60% - 强调文字颜色 6 2" xfId="168"/>
    <cellStyle name="60% - 强调文字颜色 6 3" xfId="169"/>
    <cellStyle name="60% - 强调文字颜色 6 4" xfId="170"/>
    <cellStyle name="好_22灵寿_表五" xfId="171"/>
    <cellStyle name="60% - 着色 1" xfId="172"/>
    <cellStyle name="常规 2 2 3" xfId="173"/>
    <cellStyle name="常规 43" xfId="174"/>
    <cellStyle name="60% - 着色 3" xfId="175"/>
    <cellStyle name="常规 45" xfId="176"/>
    <cellStyle name="60% - 着色 4" xfId="177"/>
    <cellStyle name="标题 1 2" xfId="178"/>
    <cellStyle name="常规 46" xfId="179"/>
    <cellStyle name="60% - 着色 5" xfId="180"/>
    <cellStyle name="标题 1 3" xfId="181"/>
    <cellStyle name="常规 47" xfId="182"/>
    <cellStyle name="60% - 着色 6" xfId="183"/>
    <cellStyle name="标题 1 4" xfId="184"/>
    <cellStyle name="no dec" xfId="185"/>
    <cellStyle name="Normal" xfId="186"/>
    <cellStyle name="百分比 2" xfId="187"/>
    <cellStyle name="差 4" xfId="188"/>
    <cellStyle name="百分比 2 2" xfId="189"/>
    <cellStyle name="百分比 2 3" xfId="190"/>
    <cellStyle name="百分比 3" xfId="191"/>
    <cellStyle name="好_01长安_表八" xfId="192"/>
    <cellStyle name="标题 2 2" xfId="193"/>
    <cellStyle name="差_22灵寿_表八" xfId="194"/>
    <cellStyle name="标题 2 4" xfId="195"/>
    <cellStyle name="标题 3 2" xfId="196"/>
    <cellStyle name="标题 3 3" xfId="197"/>
    <cellStyle name="标题 3 4" xfId="198"/>
    <cellStyle name="标题 4 2" xfId="199"/>
    <cellStyle name="标题 4 3" xfId="200"/>
    <cellStyle name="汇总 2 2" xfId="201"/>
    <cellStyle name="标题 4 4" xfId="202"/>
    <cellStyle name="差_02桥西_表十" xfId="203"/>
    <cellStyle name="检查单元格 2" xfId="204"/>
    <cellStyle name="标题 5" xfId="205"/>
    <cellStyle name="标题 6" xfId="206"/>
    <cellStyle name="差_辛集市（合格）" xfId="207"/>
    <cellStyle name="标题 7" xfId="208"/>
    <cellStyle name="表标题" xfId="209"/>
    <cellStyle name="差 2" xfId="210"/>
    <cellStyle name="差 3" xfId="211"/>
    <cellStyle name="差_01长安" xfId="212"/>
    <cellStyle name="差_01长安_表八" xfId="213"/>
    <cellStyle name="好_22灵寿_表十" xfId="214"/>
    <cellStyle name="差_01长安_表九" xfId="215"/>
    <cellStyle name="常规 2 2_廊坊市（合格）" xfId="216"/>
    <cellStyle name="差_01长安_表七" xfId="217"/>
    <cellStyle name="差_01长安_表三" xfId="218"/>
    <cellStyle name="差_01长安_表十" xfId="219"/>
    <cellStyle name="差_01长安_表五" xfId="220"/>
    <cellStyle name="强调文字颜色 5 3" xfId="221"/>
    <cellStyle name="差_01长安_附表" xfId="222"/>
    <cellStyle name="差_02桥西" xfId="223"/>
    <cellStyle name="差_02桥西_表八" xfId="224"/>
    <cellStyle name="差_02桥西_表九" xfId="225"/>
    <cellStyle name="差_02桥西_表七" xfId="226"/>
    <cellStyle name="注释 3" xfId="227"/>
    <cellStyle name="差_02桥西_表三" xfId="228"/>
    <cellStyle name="好_2015年预算表格（表间公式）" xfId="229"/>
    <cellStyle name="差_02桥西_表五" xfId="230"/>
    <cellStyle name="差_02桥西_附表" xfId="231"/>
    <cellStyle name="差_06高新" xfId="232"/>
    <cellStyle name="差_06高新_表八" xfId="233"/>
    <cellStyle name="常规 41" xfId="234"/>
    <cellStyle name="差_06高新_表九" xfId="235"/>
    <cellStyle name="差_06高新_表七" xfId="236"/>
    <cellStyle name="差_06高新_表三" xfId="237"/>
    <cellStyle name="千分位_97-917" xfId="238"/>
    <cellStyle name="差_06高新_表十" xfId="239"/>
    <cellStyle name="差_06高新_表五" xfId="240"/>
    <cellStyle name="差_06高新_附表" xfId="241"/>
    <cellStyle name="差_06高新_石家庄市汇总表(正确）" xfId="242"/>
    <cellStyle name="差_08晋州" xfId="243"/>
    <cellStyle name="常规 2 4" xfId="244"/>
    <cellStyle name="差_2015年预算表格（表间公式）" xfId="245"/>
    <cellStyle name="差_22灵寿" xfId="246"/>
    <cellStyle name="差_22灵寿_表九" xfId="247"/>
    <cellStyle name="差_22灵寿_表七" xfId="248"/>
    <cellStyle name="输入 3" xfId="249"/>
    <cellStyle name="差_22灵寿_表三" xfId="250"/>
    <cellStyle name="差_22灵寿_表十" xfId="251"/>
    <cellStyle name="常规 14" xfId="252"/>
    <cellStyle name="差_22灵寿_表五" xfId="253"/>
    <cellStyle name="差_22灵寿_附表" xfId="254"/>
    <cellStyle name="强调文字颜色 1 2" xfId="255"/>
    <cellStyle name="差_23行唐" xfId="256"/>
    <cellStyle name="好_22灵寿_表七" xfId="257"/>
    <cellStyle name="差_部门基本支出预算统计表2016发海娟" xfId="258"/>
    <cellStyle name="差_各市合成" xfId="259"/>
    <cellStyle name="差_衡水市（合格）" xfId="260"/>
    <cellStyle name="差_全国各省民生政策标准10.7(lp稿)(1)" xfId="261"/>
    <cellStyle name="差_石家庄（合格）" xfId="262"/>
    <cellStyle name="常规 10" xfId="263"/>
    <cellStyle name="好_01长安_表三" xfId="264"/>
    <cellStyle name="常规 10 4" xfId="265"/>
    <cellStyle name="常规 11" xfId="266"/>
    <cellStyle name="常规 12" xfId="267"/>
    <cellStyle name="常规 13" xfId="268"/>
    <cellStyle name="常规 15" xfId="269"/>
    <cellStyle name="常规 20" xfId="270"/>
    <cellStyle name="常规 16" xfId="271"/>
    <cellStyle name="常规 21" xfId="272"/>
    <cellStyle name="常规 19" xfId="273"/>
    <cellStyle name="常规 2" xfId="274"/>
    <cellStyle name="常规 2 2" xfId="275"/>
    <cellStyle name="常规 2 2 2" xfId="276"/>
    <cellStyle name="好_02桥西_表十" xfId="277"/>
    <cellStyle name="常规 2 3" xfId="278"/>
    <cellStyle name="输入 3 2" xfId="279"/>
    <cellStyle name="常规 2 3 2" xfId="280"/>
    <cellStyle name="常规 2 4 2" xfId="281"/>
    <cellStyle name="常规 2 6" xfId="282"/>
    <cellStyle name="强调文字颜色 4 3" xfId="283"/>
    <cellStyle name="常规 2 7" xfId="284"/>
    <cellStyle name="强调文字颜色 4 4" xfId="285"/>
    <cellStyle name="常规 2_保定市2015年预算表格（八张全表不含定州）" xfId="286"/>
    <cellStyle name="常规 3 2" xfId="287"/>
    <cellStyle name="常规 3 3" xfId="288"/>
    <cellStyle name="好_02桥西_表三" xfId="289"/>
    <cellStyle name="输入 4 2" xfId="290"/>
    <cellStyle name="常规 4 2" xfId="291"/>
    <cellStyle name="常规 4 3" xfId="292"/>
    <cellStyle name="常规 40" xfId="293"/>
    <cellStyle name="常规 5_廊坊市（合格）" xfId="294"/>
    <cellStyle name="常规 6 2" xfId="295"/>
    <cellStyle name="注释 2" xfId="296"/>
    <cellStyle name="常规 7 2" xfId="297"/>
    <cellStyle name="常规 8" xfId="298"/>
    <cellStyle name="常规 9" xfId="299"/>
    <cellStyle name="常规_2013.1.人代会报告附表" xfId="300"/>
    <cellStyle name="好 2" xfId="301"/>
    <cellStyle name="好 3" xfId="302"/>
    <cellStyle name="好_06高新_表七" xfId="303"/>
    <cellStyle name="千位[0]_1" xfId="304"/>
    <cellStyle name="好 4" xfId="305"/>
    <cellStyle name="好_01长安" xfId="306"/>
    <cellStyle name="好_01长安_表七" xfId="307"/>
    <cellStyle name="好_01长安_表十" xfId="308"/>
    <cellStyle name="好_01长安_表五" xfId="309"/>
    <cellStyle name="好_01长安_附表" xfId="310"/>
    <cellStyle name="好_01长安_石家庄市汇总表(正确）" xfId="311"/>
    <cellStyle name="好_02桥西" xfId="312"/>
    <cellStyle name="好_02桥西_表八" xfId="313"/>
    <cellStyle name="好_02桥西_表九" xfId="314"/>
    <cellStyle name="好_02桥西_附表" xfId="315"/>
    <cellStyle name="着色 3" xfId="316"/>
    <cellStyle name="好_02桥西_石家庄市汇总表(正确）" xfId="317"/>
    <cellStyle name="汇总 4 2" xfId="318"/>
    <cellStyle name="好_06高新" xfId="319"/>
    <cellStyle name="好_06高新_表八" xfId="320"/>
    <cellStyle name="好_06高新_表九" xfId="321"/>
    <cellStyle name="好_06高新_表三" xfId="322"/>
    <cellStyle name="好_06高新_表十" xfId="323"/>
    <cellStyle name="好_06高新_表五" xfId="324"/>
    <cellStyle name="好_06高新_附表" xfId="325"/>
    <cellStyle name="好_08晋州" xfId="326"/>
    <cellStyle name="解释性文本 2" xfId="327"/>
    <cellStyle name="好_22灵寿" xfId="328"/>
    <cellStyle name="好_22灵寿_表八" xfId="329"/>
    <cellStyle name="好_22灵寿_表九" xfId="330"/>
    <cellStyle name="好_22灵寿_附表" xfId="331"/>
    <cellStyle name="好_23行唐" xfId="332"/>
    <cellStyle name="好_保定市2015年预算表格（八张全表不含定州）" xfId="333"/>
    <cellStyle name="好_部门基本支出预算统计表2016发海娟" xfId="334"/>
    <cellStyle name="好_各市合成" xfId="335"/>
    <cellStyle name="好_石家庄（合格）" xfId="336"/>
    <cellStyle name="汇总 2" xfId="337"/>
    <cellStyle name="汇总 3" xfId="338"/>
    <cellStyle name="汇总 3 2" xfId="339"/>
    <cellStyle name="汇总 4" xfId="340"/>
    <cellStyle name="检查单元格 3" xfId="341"/>
    <cellStyle name="检查单元格 4" xfId="342"/>
    <cellStyle name="小数 2" xfId="343"/>
    <cellStyle name="解释性文本 3" xfId="344"/>
    <cellStyle name="解释性文本 4" xfId="345"/>
    <cellStyle name="警告文本 2" xfId="346"/>
    <cellStyle name="警告文本 3" xfId="347"/>
    <cellStyle name="警告文本 4" xfId="348"/>
    <cellStyle name="链接单元格 2" xfId="349"/>
    <cellStyle name="普通_97-917" xfId="350"/>
    <cellStyle name="千位_1" xfId="351"/>
    <cellStyle name="强调文字颜色 1 3" xfId="352"/>
    <cellStyle name="强调文字颜色 1 4" xfId="353"/>
    <cellStyle name="强调文字颜色 2 2" xfId="354"/>
    <cellStyle name="强调文字颜色 2 3" xfId="355"/>
    <cellStyle name="强调文字颜色 2 4" xfId="356"/>
    <cellStyle name="强调文字颜色 3 2" xfId="357"/>
    <cellStyle name="强调文字颜色 3 3" xfId="358"/>
    <cellStyle name="强调文字颜色 3 4" xfId="359"/>
    <cellStyle name="强调文字颜色 4 2" xfId="360"/>
    <cellStyle name="强调文字颜色 5 2" xfId="361"/>
    <cellStyle name="强调文字颜色 5 4" xfId="362"/>
    <cellStyle name="强调文字颜色 6 2" xfId="363"/>
    <cellStyle name="强调文字颜色 6 3" xfId="364"/>
    <cellStyle name="强调文字颜色 6 4" xfId="365"/>
    <cellStyle name="输入 2" xfId="366"/>
    <cellStyle name="输入 2 2" xfId="367"/>
    <cellStyle name="输入 4" xfId="368"/>
    <cellStyle name="数字" xfId="369"/>
    <cellStyle name="数字 2" xfId="370"/>
    <cellStyle name="未定义" xfId="371"/>
    <cellStyle name="小数" xfId="372"/>
    <cellStyle name="样式 1" xfId="373"/>
    <cellStyle name="注释 2 2" xfId="374"/>
    <cellStyle name="注释 3 2" xfId="375"/>
    <cellStyle name="注释 4" xfId="376"/>
    <cellStyle name="注释 4 2" xfId="377"/>
    <cellStyle name="常规 22" xfId="37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J1" sqref="J1"/>
    </sheetView>
  </sheetViews>
  <sheetFormatPr defaultColWidth="9" defaultRowHeight="13.5" outlineLevelCol="7"/>
  <sheetData>
    <row r="1" spans="1:8">
      <c r="A1" s="293" t="s">
        <v>0</v>
      </c>
      <c r="B1" s="293"/>
      <c r="C1" s="293"/>
      <c r="D1" s="293"/>
      <c r="E1" s="293"/>
      <c r="F1" s="293"/>
      <c r="G1" s="293"/>
      <c r="H1" s="293"/>
    </row>
    <row r="2" spans="1:8">
      <c r="A2" s="293"/>
      <c r="B2" s="293"/>
      <c r="C2" s="293"/>
      <c r="D2" s="293"/>
      <c r="E2" s="293"/>
      <c r="F2" s="293"/>
      <c r="G2" s="293"/>
      <c r="H2" s="293"/>
    </row>
    <row r="3" spans="1:8">
      <c r="A3" s="293"/>
      <c r="B3" s="293"/>
      <c r="C3" s="293"/>
      <c r="D3" s="293"/>
      <c r="E3" s="293"/>
      <c r="F3" s="293"/>
      <c r="G3" s="293"/>
      <c r="H3" s="293"/>
    </row>
    <row r="4" spans="1:8">
      <c r="A4" s="293"/>
      <c r="B4" s="293"/>
      <c r="C4" s="293"/>
      <c r="D4" s="293"/>
      <c r="E4" s="293"/>
      <c r="F4" s="293"/>
      <c r="G4" s="293"/>
      <c r="H4" s="293"/>
    </row>
    <row r="5" spans="1:8">
      <c r="A5" s="293"/>
      <c r="B5" s="293"/>
      <c r="C5" s="293"/>
      <c r="D5" s="293"/>
      <c r="E5" s="293"/>
      <c r="F5" s="293"/>
      <c r="G5" s="293"/>
      <c r="H5" s="293"/>
    </row>
    <row r="6" spans="1:8">
      <c r="A6" s="293"/>
      <c r="B6" s="293"/>
      <c r="C6" s="293"/>
      <c r="D6" s="293"/>
      <c r="E6" s="293"/>
      <c r="F6" s="293"/>
      <c r="G6" s="293"/>
      <c r="H6" s="293"/>
    </row>
    <row r="7" spans="1:8">
      <c r="A7" s="293"/>
      <c r="B7" s="293"/>
      <c r="C7" s="293"/>
      <c r="D7" s="293"/>
      <c r="E7" s="293"/>
      <c r="F7" s="293"/>
      <c r="G7" s="293"/>
      <c r="H7" s="293"/>
    </row>
    <row r="8" spans="1:8">
      <c r="A8" s="293"/>
      <c r="B8" s="293"/>
      <c r="C8" s="293"/>
      <c r="D8" s="293"/>
      <c r="E8" s="293"/>
      <c r="F8" s="293"/>
      <c r="G8" s="293"/>
      <c r="H8" s="293"/>
    </row>
    <row r="9" spans="1:8">
      <c r="A9" s="293"/>
      <c r="B9" s="293"/>
      <c r="C9" s="293"/>
      <c r="D9" s="293"/>
      <c r="E9" s="293"/>
      <c r="F9" s="293"/>
      <c r="G9" s="293"/>
      <c r="H9" s="293"/>
    </row>
    <row r="10" spans="1:8">
      <c r="A10" s="293"/>
      <c r="B10" s="293"/>
      <c r="C10" s="293"/>
      <c r="D10" s="293"/>
      <c r="E10" s="293"/>
      <c r="F10" s="293"/>
      <c r="G10" s="293"/>
      <c r="H10" s="293"/>
    </row>
    <row r="11" spans="1:8">
      <c r="A11" s="293"/>
      <c r="B11" s="293"/>
      <c r="C11" s="293"/>
      <c r="D11" s="293"/>
      <c r="E11" s="293"/>
      <c r="F11" s="293"/>
      <c r="G11" s="293"/>
      <c r="H11" s="293"/>
    </row>
    <row r="12" spans="1:8">
      <c r="A12" s="293"/>
      <c r="B12" s="293"/>
      <c r="C12" s="293"/>
      <c r="D12" s="293"/>
      <c r="E12" s="293"/>
      <c r="F12" s="293"/>
      <c r="G12" s="293"/>
      <c r="H12" s="293"/>
    </row>
    <row r="13" spans="1:8">
      <c r="A13" s="293"/>
      <c r="B13" s="293"/>
      <c r="C13" s="293"/>
      <c r="D13" s="293"/>
      <c r="E13" s="293"/>
      <c r="F13" s="293"/>
      <c r="G13" s="293"/>
      <c r="H13" s="293"/>
    </row>
    <row r="14" spans="1:8">
      <c r="A14" s="293"/>
      <c r="B14" s="293"/>
      <c r="C14" s="293"/>
      <c r="D14" s="293"/>
      <c r="E14" s="293"/>
      <c r="F14" s="293"/>
      <c r="G14" s="293"/>
      <c r="H14" s="293"/>
    </row>
    <row r="15" spans="1:8">
      <c r="A15" s="293"/>
      <c r="B15" s="293"/>
      <c r="C15" s="293"/>
      <c r="D15" s="293"/>
      <c r="E15" s="293"/>
      <c r="F15" s="293"/>
      <c r="G15" s="293"/>
      <c r="H15" s="293"/>
    </row>
    <row r="16" spans="1:8">
      <c r="A16" s="293"/>
      <c r="B16" s="293"/>
      <c r="C16" s="293"/>
      <c r="D16" s="293"/>
      <c r="E16" s="293"/>
      <c r="F16" s="293"/>
      <c r="G16" s="293"/>
      <c r="H16" s="293"/>
    </row>
  </sheetData>
  <mergeCells count="1">
    <mergeCell ref="A1:H1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X38"/>
  <sheetViews>
    <sheetView workbookViewId="0">
      <selection activeCell="AG15" sqref="AG15"/>
    </sheetView>
  </sheetViews>
  <sheetFormatPr defaultColWidth="7" defaultRowHeight="15"/>
  <cols>
    <col min="1" max="1" width="35.125" style="27" customWidth="1"/>
    <col min="2" max="2" width="29.625" style="28" customWidth="1"/>
    <col min="3" max="3" width="10.375" style="24" hidden="1" customWidth="1"/>
    <col min="4" max="4" width="9.625" style="29" hidden="1" customWidth="1"/>
    <col min="5" max="5" width="8.125" style="29" hidden="1" customWidth="1"/>
    <col min="6" max="6" width="9.625" style="30" hidden="1" customWidth="1"/>
    <col min="7" max="7" width="17.5" style="30" hidden="1" customWidth="1"/>
    <col min="8" max="8" width="12.5" style="31" hidden="1" customWidth="1"/>
    <col min="9" max="9" width="7" style="32" hidden="1" customWidth="1"/>
    <col min="10" max="11" width="7" style="29" hidden="1" customWidth="1"/>
    <col min="12" max="12" width="13.875" style="29" hidden="1" customWidth="1"/>
    <col min="13" max="13" width="7.875" style="29" hidden="1" customWidth="1"/>
    <col min="14" max="14" width="9.5" style="29" hidden="1" customWidth="1"/>
    <col min="15" max="15" width="6.875" style="29" hidden="1" customWidth="1"/>
    <col min="16" max="16" width="9" style="29" hidden="1" customWidth="1"/>
    <col min="17" max="17" width="5.875" style="29" hidden="1" customWidth="1"/>
    <col min="18" max="18" width="5.25" style="29" hidden="1" customWidth="1"/>
    <col min="19" max="19" width="6.5" style="29" hidden="1" customWidth="1"/>
    <col min="20" max="21" width="7" style="29" hidden="1" customWidth="1"/>
    <col min="22" max="22" width="10.625" style="29" hidden="1" customWidth="1"/>
    <col min="23" max="23" width="10.5" style="29" hidden="1" customWidth="1"/>
    <col min="24" max="24" width="7" style="29" hidden="1" customWidth="1"/>
    <col min="25" max="16384" width="7" style="29"/>
  </cols>
  <sheetData>
    <row r="1" ht="29.25" customHeight="1" spans="1:1">
      <c r="A1" s="33" t="s">
        <v>502</v>
      </c>
    </row>
    <row r="2" ht="28.5" customHeight="1" spans="1:8">
      <c r="A2" s="34" t="s">
        <v>17</v>
      </c>
      <c r="B2" s="36"/>
      <c r="F2" s="29"/>
      <c r="G2" s="29"/>
      <c r="H2" s="29"/>
    </row>
    <row r="3" s="24" customFormat="1" ht="21.75" customHeight="1" spans="1:12">
      <c r="A3" s="27"/>
      <c r="B3" s="158" t="s">
        <v>86</v>
      </c>
      <c r="D3" s="24">
        <v>12.11</v>
      </c>
      <c r="F3" s="24">
        <v>12.22</v>
      </c>
      <c r="I3" s="28"/>
      <c r="L3" s="24">
        <v>1.2</v>
      </c>
    </row>
    <row r="4" s="24" customFormat="1" ht="28.5" customHeight="1" spans="1:14">
      <c r="A4" s="121" t="s">
        <v>54</v>
      </c>
      <c r="B4" s="139" t="s">
        <v>55</v>
      </c>
      <c r="F4" s="41" t="s">
        <v>87</v>
      </c>
      <c r="G4" s="41" t="s">
        <v>88</v>
      </c>
      <c r="H4" s="41" t="s">
        <v>89</v>
      </c>
      <c r="I4" s="28"/>
      <c r="L4" s="41" t="s">
        <v>87</v>
      </c>
      <c r="M4" s="61" t="s">
        <v>88</v>
      </c>
      <c r="N4" s="41" t="s">
        <v>89</v>
      </c>
    </row>
    <row r="5" s="27" customFormat="1" ht="27.95" customHeight="1" spans="1:24">
      <c r="A5" s="159" t="s">
        <v>90</v>
      </c>
      <c r="B5" s="213">
        <f>SUM(B6:B19)</f>
        <v>16006</v>
      </c>
      <c r="C5" s="27">
        <v>105429</v>
      </c>
      <c r="D5" s="27">
        <v>595734.14</v>
      </c>
      <c r="E5" s="27">
        <f>104401+13602</f>
        <v>118003</v>
      </c>
      <c r="F5" s="160" t="s">
        <v>91</v>
      </c>
      <c r="G5" s="160" t="s">
        <v>92</v>
      </c>
      <c r="H5" s="160">
        <v>596221.15</v>
      </c>
      <c r="I5" s="27" t="e">
        <f>F5-A5</f>
        <v>#VALUE!</v>
      </c>
      <c r="J5" s="27">
        <f t="shared" ref="J5" si="0">H5-B5</f>
        <v>580215.15</v>
      </c>
      <c r="K5" s="27">
        <v>75943</v>
      </c>
      <c r="L5" s="160" t="s">
        <v>91</v>
      </c>
      <c r="M5" s="160" t="s">
        <v>92</v>
      </c>
      <c r="N5" s="160">
        <v>643048.95</v>
      </c>
      <c r="O5" s="27" t="e">
        <f>L5-A5</f>
        <v>#VALUE!</v>
      </c>
      <c r="P5" s="27">
        <f t="shared" ref="P5" si="1">N5-B5</f>
        <v>627042.95</v>
      </c>
      <c r="R5" s="27">
        <v>717759</v>
      </c>
      <c r="T5" s="163" t="s">
        <v>91</v>
      </c>
      <c r="U5" s="163" t="s">
        <v>92</v>
      </c>
      <c r="V5" s="163">
        <v>659380.53</v>
      </c>
      <c r="W5" s="27">
        <f t="shared" ref="W5" si="2">B5-V5</f>
        <v>-643374.53</v>
      </c>
      <c r="X5" s="27" t="e">
        <f>T5-A5</f>
        <v>#VALUE!</v>
      </c>
    </row>
    <row r="6" s="27" customFormat="1" ht="27.95" customHeight="1" spans="1:22">
      <c r="A6" s="214" t="s">
        <v>503</v>
      </c>
      <c r="B6" s="214"/>
      <c r="F6" s="160"/>
      <c r="G6" s="160"/>
      <c r="H6" s="160"/>
      <c r="L6" s="160"/>
      <c r="M6" s="160"/>
      <c r="N6" s="160"/>
      <c r="T6" s="163"/>
      <c r="U6" s="163"/>
      <c r="V6" s="163"/>
    </row>
    <row r="7" s="27" customFormat="1" ht="27.95" customHeight="1" spans="1:22">
      <c r="A7" s="214" t="s">
        <v>504</v>
      </c>
      <c r="B7" s="214"/>
      <c r="F7" s="160"/>
      <c r="G7" s="160"/>
      <c r="H7" s="160"/>
      <c r="L7" s="160"/>
      <c r="M7" s="160"/>
      <c r="N7" s="160"/>
      <c r="T7" s="163"/>
      <c r="U7" s="163"/>
      <c r="V7" s="163"/>
    </row>
    <row r="8" s="27" customFormat="1" ht="27.95" customHeight="1" spans="1:22">
      <c r="A8" s="214" t="s">
        <v>505</v>
      </c>
      <c r="B8" s="214">
        <v>21</v>
      </c>
      <c r="F8" s="160"/>
      <c r="G8" s="160"/>
      <c r="H8" s="160"/>
      <c r="L8" s="160"/>
      <c r="M8" s="160"/>
      <c r="N8" s="160"/>
      <c r="T8" s="163"/>
      <c r="U8" s="163"/>
      <c r="V8" s="163"/>
    </row>
    <row r="9" s="27" customFormat="1" ht="27.95" customHeight="1" spans="1:22">
      <c r="A9" s="214" t="s">
        <v>506</v>
      </c>
      <c r="B9" s="214"/>
      <c r="F9" s="160"/>
      <c r="G9" s="160"/>
      <c r="H9" s="160"/>
      <c r="L9" s="160"/>
      <c r="M9" s="160"/>
      <c r="N9" s="160"/>
      <c r="T9" s="163"/>
      <c r="U9" s="163"/>
      <c r="V9" s="163"/>
    </row>
    <row r="10" s="27" customFormat="1" ht="27.95" customHeight="1" spans="1:22">
      <c r="A10" s="214" t="s">
        <v>507</v>
      </c>
      <c r="B10" s="214">
        <v>14302</v>
      </c>
      <c r="F10" s="160"/>
      <c r="G10" s="160"/>
      <c r="H10" s="160"/>
      <c r="L10" s="160"/>
      <c r="M10" s="160"/>
      <c r="N10" s="160"/>
      <c r="T10" s="163"/>
      <c r="U10" s="163"/>
      <c r="V10" s="163"/>
    </row>
    <row r="11" s="27" customFormat="1" ht="27.95" customHeight="1" spans="1:22">
      <c r="A11" s="214" t="s">
        <v>508</v>
      </c>
      <c r="B11" s="214"/>
      <c r="F11" s="160"/>
      <c r="G11" s="160"/>
      <c r="H11" s="160"/>
      <c r="L11" s="160"/>
      <c r="M11" s="160"/>
      <c r="N11" s="160"/>
      <c r="T11" s="163"/>
      <c r="U11" s="163"/>
      <c r="V11" s="163"/>
    </row>
    <row r="12" s="27" customFormat="1" ht="27.95" customHeight="1" spans="1:22">
      <c r="A12" s="214" t="s">
        <v>509</v>
      </c>
      <c r="B12" s="214"/>
      <c r="F12" s="160"/>
      <c r="G12" s="160"/>
      <c r="H12" s="160"/>
      <c r="L12" s="160"/>
      <c r="M12" s="160"/>
      <c r="N12" s="160"/>
      <c r="T12" s="163"/>
      <c r="U12" s="163"/>
      <c r="V12" s="163"/>
    </row>
    <row r="13" s="27" customFormat="1" ht="27.95" customHeight="1" spans="1:22">
      <c r="A13" s="214" t="s">
        <v>510</v>
      </c>
      <c r="B13" s="214"/>
      <c r="F13" s="160"/>
      <c r="G13" s="160"/>
      <c r="H13" s="160"/>
      <c r="L13" s="160"/>
      <c r="M13" s="160"/>
      <c r="N13" s="160"/>
      <c r="T13" s="163"/>
      <c r="U13" s="163"/>
      <c r="V13" s="163"/>
    </row>
    <row r="14" s="27" customFormat="1" ht="27.95" customHeight="1" spans="1:22">
      <c r="A14" s="214" t="s">
        <v>511</v>
      </c>
      <c r="B14" s="214"/>
      <c r="F14" s="160"/>
      <c r="G14" s="160"/>
      <c r="H14" s="160"/>
      <c r="L14" s="160"/>
      <c r="M14" s="160"/>
      <c r="N14" s="160"/>
      <c r="T14" s="163"/>
      <c r="U14" s="163"/>
      <c r="V14" s="163"/>
    </row>
    <row r="15" s="27" customFormat="1" ht="27.95" customHeight="1" spans="1:22">
      <c r="A15" s="214" t="s">
        <v>512</v>
      </c>
      <c r="B15" s="214">
        <v>5</v>
      </c>
      <c r="F15" s="160"/>
      <c r="G15" s="160"/>
      <c r="H15" s="160"/>
      <c r="L15" s="160"/>
      <c r="M15" s="160"/>
      <c r="N15" s="160"/>
      <c r="T15" s="163"/>
      <c r="U15" s="163"/>
      <c r="V15" s="163"/>
    </row>
    <row r="16" s="27" customFormat="1" ht="27.95" customHeight="1" spans="1:22">
      <c r="A16" s="214" t="s">
        <v>513</v>
      </c>
      <c r="B16" s="214"/>
      <c r="F16" s="160"/>
      <c r="G16" s="160"/>
      <c r="H16" s="160"/>
      <c r="L16" s="160"/>
      <c r="M16" s="160"/>
      <c r="N16" s="160"/>
      <c r="T16" s="163"/>
      <c r="U16" s="163"/>
      <c r="V16" s="163"/>
    </row>
    <row r="17" s="27" customFormat="1" ht="27.95" customHeight="1" spans="1:22">
      <c r="A17" s="214" t="s">
        <v>514</v>
      </c>
      <c r="B17" s="214"/>
      <c r="F17" s="160"/>
      <c r="G17" s="160"/>
      <c r="H17" s="160"/>
      <c r="L17" s="160"/>
      <c r="M17" s="160"/>
      <c r="N17" s="160"/>
      <c r="T17" s="163"/>
      <c r="U17" s="163"/>
      <c r="V17" s="163"/>
    </row>
    <row r="18" s="27" customFormat="1" ht="27.95" customHeight="1" spans="1:22">
      <c r="A18" s="214" t="s">
        <v>515</v>
      </c>
      <c r="B18" s="214">
        <v>1678</v>
      </c>
      <c r="F18" s="160"/>
      <c r="G18" s="160"/>
      <c r="H18" s="160"/>
      <c r="L18" s="160"/>
      <c r="M18" s="160"/>
      <c r="N18" s="160"/>
      <c r="T18" s="163"/>
      <c r="U18" s="163"/>
      <c r="V18" s="163"/>
    </row>
    <row r="19" s="27" customFormat="1" ht="27.95" customHeight="1" spans="1:22">
      <c r="A19" s="214" t="s">
        <v>516</v>
      </c>
      <c r="B19" s="214"/>
      <c r="F19" s="160"/>
      <c r="G19" s="160"/>
      <c r="H19" s="160"/>
      <c r="L19" s="160"/>
      <c r="M19" s="160"/>
      <c r="N19" s="160"/>
      <c r="T19" s="163"/>
      <c r="U19" s="163"/>
      <c r="V19" s="163"/>
    </row>
    <row r="20" s="27" customFormat="1" ht="27.95" customHeight="1" spans="1:22">
      <c r="A20" s="214" t="s">
        <v>517</v>
      </c>
      <c r="B20" s="215"/>
      <c r="F20" s="160"/>
      <c r="G20" s="160"/>
      <c r="H20" s="160"/>
      <c r="L20" s="160"/>
      <c r="M20" s="160"/>
      <c r="N20" s="160"/>
      <c r="T20" s="163"/>
      <c r="U20" s="163"/>
      <c r="V20" s="163"/>
    </row>
    <row r="21" s="27" customFormat="1" ht="27.95" customHeight="1" spans="1:22">
      <c r="A21" s="216" t="s">
        <v>518</v>
      </c>
      <c r="B21" s="215"/>
      <c r="F21" s="160"/>
      <c r="G21" s="160"/>
      <c r="H21" s="160"/>
      <c r="L21" s="160"/>
      <c r="M21" s="160"/>
      <c r="N21" s="160"/>
      <c r="T21" s="163"/>
      <c r="U21" s="163"/>
      <c r="V21" s="163"/>
    </row>
    <row r="22" s="24" customFormat="1" ht="27.95" customHeight="1" spans="1:23">
      <c r="A22" s="162" t="s">
        <v>84</v>
      </c>
      <c r="B22" s="217">
        <f>B21+B20+B5</f>
        <v>16006</v>
      </c>
      <c r="F22" s="41" t="str">
        <f>""</f>
        <v/>
      </c>
      <c r="G22" s="41" t="str">
        <f>""</f>
        <v/>
      </c>
      <c r="H22" s="41" t="str">
        <f>""</f>
        <v/>
      </c>
      <c r="I22" s="28"/>
      <c r="L22" s="41" t="str">
        <f>""</f>
        <v/>
      </c>
      <c r="M22" s="61" t="str">
        <f>""</f>
        <v/>
      </c>
      <c r="N22" s="41" t="str">
        <f>""</f>
        <v/>
      </c>
      <c r="V22" s="157" t="e">
        <f>V23+#REF!+#REF!+#REF!+#REF!+#REF!+#REF!+#REF!+#REF!+#REF!+#REF!+#REF!+#REF!+#REF!+#REF!+#REF!+#REF!+#REF!+#REF!+#REF!+#REF!</f>
        <v>#REF!</v>
      </c>
      <c r="W22" s="157" t="e">
        <f>W23+#REF!+#REF!+#REF!+#REF!+#REF!+#REF!+#REF!+#REF!+#REF!+#REF!+#REF!+#REF!+#REF!+#REF!+#REF!+#REF!+#REF!+#REF!+#REF!+#REF!</f>
        <v>#REF!</v>
      </c>
    </row>
    <row r="23" ht="19.5" customHeight="1" spans="16:24">
      <c r="P23" s="73"/>
      <c r="T23" s="133" t="s">
        <v>122</v>
      </c>
      <c r="U23" s="133" t="s">
        <v>123</v>
      </c>
      <c r="V23" s="134">
        <v>19998</v>
      </c>
      <c r="W23" s="29">
        <f>B23-V23</f>
        <v>-19998</v>
      </c>
      <c r="X23" s="29">
        <f>T23-A23</f>
        <v>232</v>
      </c>
    </row>
    <row r="24" ht="19.5" customHeight="1" spans="16:24">
      <c r="P24" s="73"/>
      <c r="T24" s="133" t="s">
        <v>124</v>
      </c>
      <c r="U24" s="133" t="s">
        <v>125</v>
      </c>
      <c r="V24" s="134">
        <v>19998</v>
      </c>
      <c r="W24" s="29">
        <f>B24-V24</f>
        <v>-19998</v>
      </c>
      <c r="X24" s="29">
        <f>T24-A24</f>
        <v>23203</v>
      </c>
    </row>
    <row r="25" ht="19.5" customHeight="1" spans="16:24">
      <c r="P25" s="73"/>
      <c r="T25" s="133" t="s">
        <v>126</v>
      </c>
      <c r="U25" s="133" t="s">
        <v>127</v>
      </c>
      <c r="V25" s="134">
        <v>19998</v>
      </c>
      <c r="W25" s="29">
        <f>B25-V25</f>
        <v>-19998</v>
      </c>
      <c r="X25" s="29">
        <f>T25-A25</f>
        <v>2320301</v>
      </c>
    </row>
    <row r="26" ht="19.5" customHeight="1" spans="16:16">
      <c r="P26" s="73"/>
    </row>
    <row r="27" ht="19.5" customHeight="1" spans="16:16">
      <c r="P27" s="73"/>
    </row>
    <row r="28" ht="19.5" customHeight="1" spans="16:16">
      <c r="P28" s="73"/>
    </row>
    <row r="29" ht="19.5" customHeight="1" spans="16:16">
      <c r="P29" s="73"/>
    </row>
    <row r="30" ht="19.5" customHeight="1" spans="16:16">
      <c r="P30" s="73"/>
    </row>
    <row r="31" ht="19.5" customHeight="1" spans="16:16">
      <c r="P31" s="73"/>
    </row>
    <row r="32" ht="19.5" customHeight="1" spans="16:16">
      <c r="P32" s="73"/>
    </row>
    <row r="33" ht="19.5" customHeight="1" spans="16:16">
      <c r="P33" s="73"/>
    </row>
    <row r="34" ht="19.5" customHeight="1" spans="16:16">
      <c r="P34" s="73"/>
    </row>
    <row r="35" ht="19.5" customHeight="1" spans="16:16">
      <c r="P35" s="73"/>
    </row>
    <row r="36" ht="19.5" customHeight="1" spans="16:16">
      <c r="P36" s="73"/>
    </row>
    <row r="37" ht="19.5" customHeight="1" spans="16:16">
      <c r="P37" s="73"/>
    </row>
    <row r="38" ht="19.5" customHeight="1" spans="16:16">
      <c r="P38"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Y42"/>
  <sheetViews>
    <sheetView workbookViewId="0">
      <selection activeCell="AG21" sqref="AG21"/>
    </sheetView>
  </sheetViews>
  <sheetFormatPr defaultColWidth="7" defaultRowHeight="15"/>
  <cols>
    <col min="1" max="1" width="14.375" style="27" customWidth="1"/>
    <col min="2" max="2" width="54.875" style="24" customWidth="1"/>
    <col min="3" max="3" width="14.5" style="28" customWidth="1"/>
    <col min="4" max="4" width="10.375" style="24" hidden="1" customWidth="1"/>
    <col min="5" max="5" width="9.625" style="29" hidden="1" customWidth="1"/>
    <col min="6" max="6" width="8.125" style="29" hidden="1" customWidth="1"/>
    <col min="7" max="7" width="9.625" style="30" hidden="1" customWidth="1"/>
    <col min="8" max="8" width="17.5" style="30" hidden="1" customWidth="1"/>
    <col min="9" max="9" width="12.5" style="31" hidden="1" customWidth="1"/>
    <col min="10" max="10" width="7" style="32" hidden="1" customWidth="1"/>
    <col min="11" max="12" width="7" style="29" hidden="1" customWidth="1"/>
    <col min="13" max="13" width="13.875" style="29" hidden="1" customWidth="1"/>
    <col min="14" max="14" width="7.875" style="29" hidden="1" customWidth="1"/>
    <col min="15" max="15" width="9.5" style="29" hidden="1" customWidth="1"/>
    <col min="16" max="16" width="6.875" style="29" hidden="1" customWidth="1"/>
    <col min="17" max="17" width="9" style="29" hidden="1" customWidth="1"/>
    <col min="18" max="18" width="5.875" style="29" hidden="1" customWidth="1"/>
    <col min="19" max="19" width="5.25" style="29" hidden="1" customWidth="1"/>
    <col min="20" max="20" width="6.5" style="29" hidden="1" customWidth="1"/>
    <col min="21" max="22" width="7" style="29" hidden="1" customWidth="1"/>
    <col min="23" max="23" width="10.625" style="29" hidden="1" customWidth="1"/>
    <col min="24" max="24" width="10.5" style="29" hidden="1" customWidth="1"/>
    <col min="25" max="25" width="7" style="29" hidden="1" customWidth="1"/>
    <col min="26" max="16384" width="7" style="29"/>
  </cols>
  <sheetData>
    <row r="1" ht="20.25" customHeight="1" spans="1:1">
      <c r="A1" s="192" t="s">
        <v>519</v>
      </c>
    </row>
    <row r="2" ht="24" spans="1:9">
      <c r="A2" s="34" t="s">
        <v>19</v>
      </c>
      <c r="B2" s="35"/>
      <c r="C2" s="36"/>
      <c r="G2" s="29"/>
      <c r="H2" s="29"/>
      <c r="I2" s="29"/>
    </row>
    <row r="3" s="24" customFormat="1" spans="1:13">
      <c r="A3" s="27"/>
      <c r="C3" s="37" t="s">
        <v>86</v>
      </c>
      <c r="E3" s="24">
        <v>12.11</v>
      </c>
      <c r="G3" s="24">
        <v>12.22</v>
      </c>
      <c r="J3" s="28"/>
      <c r="M3" s="24">
        <v>1.2</v>
      </c>
    </row>
    <row r="4" s="191" customFormat="1" ht="27.75" customHeight="1" spans="1:15">
      <c r="A4" s="193" t="s">
        <v>130</v>
      </c>
      <c r="B4" s="194" t="s">
        <v>131</v>
      </c>
      <c r="C4" s="195" t="s">
        <v>132</v>
      </c>
      <c r="G4" s="196" t="s">
        <v>130</v>
      </c>
      <c r="H4" s="196" t="s">
        <v>520</v>
      </c>
      <c r="I4" s="196" t="s">
        <v>84</v>
      </c>
      <c r="J4" s="211"/>
      <c r="M4" s="196" t="s">
        <v>130</v>
      </c>
      <c r="N4" s="212" t="s">
        <v>520</v>
      </c>
      <c r="O4" s="196" t="s">
        <v>84</v>
      </c>
    </row>
    <row r="5" s="27" customFormat="1" ht="21.95" customHeight="1" spans="1:25">
      <c r="A5" s="197" t="s">
        <v>521</v>
      </c>
      <c r="B5" s="198" t="s">
        <v>99</v>
      </c>
      <c r="C5" s="199">
        <f>C6</f>
        <v>21</v>
      </c>
      <c r="D5" s="27">
        <v>105429</v>
      </c>
      <c r="E5" s="27">
        <v>595734.14</v>
      </c>
      <c r="F5" s="27">
        <f>104401+13602</f>
        <v>118003</v>
      </c>
      <c r="G5" s="160" t="s">
        <v>91</v>
      </c>
      <c r="H5" s="160" t="s">
        <v>92</v>
      </c>
      <c r="I5" s="160">
        <v>596221.15</v>
      </c>
      <c r="J5" s="27">
        <f t="shared" ref="J5:J12" si="0">G5-A5</f>
        <v>-7</v>
      </c>
      <c r="K5" s="27">
        <f t="shared" ref="K5:K12" si="1">I5-C5</f>
        <v>596200.15</v>
      </c>
      <c r="L5" s="27">
        <v>75943</v>
      </c>
      <c r="M5" s="160" t="s">
        <v>91</v>
      </c>
      <c r="N5" s="160" t="s">
        <v>92</v>
      </c>
      <c r="O5" s="160">
        <v>643048.95</v>
      </c>
      <c r="P5" s="27">
        <f t="shared" ref="P5:P12" si="2">M5-A5</f>
        <v>-7</v>
      </c>
      <c r="Q5" s="27">
        <f t="shared" ref="Q5:Q12" si="3">O5-C5</f>
        <v>643027.95</v>
      </c>
      <c r="S5" s="27">
        <v>717759</v>
      </c>
      <c r="U5" s="163" t="s">
        <v>91</v>
      </c>
      <c r="V5" s="163" t="s">
        <v>92</v>
      </c>
      <c r="W5" s="163">
        <v>659380.53</v>
      </c>
      <c r="X5" s="27">
        <f t="shared" ref="X5:X12" si="4">C5-W5</f>
        <v>-659359.53</v>
      </c>
      <c r="Y5" s="27">
        <f t="shared" ref="Y5:Y12" si="5">U5-A5</f>
        <v>-7</v>
      </c>
    </row>
    <row r="6" s="145" customFormat="1" ht="21.95" customHeight="1" spans="1:25">
      <c r="A6" s="200" t="s">
        <v>522</v>
      </c>
      <c r="B6" s="201" t="s">
        <v>523</v>
      </c>
      <c r="C6" s="202">
        <f>C7+C8</f>
        <v>21</v>
      </c>
      <c r="E6" s="145">
        <v>7616.62</v>
      </c>
      <c r="G6" s="51" t="s">
        <v>101</v>
      </c>
      <c r="H6" s="51" t="s">
        <v>102</v>
      </c>
      <c r="I6" s="51">
        <v>7616.62</v>
      </c>
      <c r="J6" s="145">
        <f t="shared" si="0"/>
        <v>-721</v>
      </c>
      <c r="K6" s="145">
        <f t="shared" si="1"/>
        <v>7595.62</v>
      </c>
      <c r="M6" s="51" t="s">
        <v>101</v>
      </c>
      <c r="N6" s="51" t="s">
        <v>102</v>
      </c>
      <c r="O6" s="51">
        <v>7749.58</v>
      </c>
      <c r="P6" s="145">
        <f t="shared" si="2"/>
        <v>-721</v>
      </c>
      <c r="Q6" s="145">
        <f t="shared" si="3"/>
        <v>7728.58</v>
      </c>
      <c r="U6" s="69" t="s">
        <v>101</v>
      </c>
      <c r="V6" s="69" t="s">
        <v>102</v>
      </c>
      <c r="W6" s="69">
        <v>8475.47</v>
      </c>
      <c r="X6" s="145">
        <f t="shared" si="4"/>
        <v>-8454.47</v>
      </c>
      <c r="Y6" s="145">
        <f t="shared" si="5"/>
        <v>-721</v>
      </c>
    </row>
    <row r="7" s="148" customFormat="1" ht="21.95" customHeight="1" spans="1:25">
      <c r="A7" s="200" t="s">
        <v>524</v>
      </c>
      <c r="B7" s="203" t="s">
        <v>525</v>
      </c>
      <c r="C7" s="202">
        <v>1</v>
      </c>
      <c r="E7" s="148">
        <v>3922.87</v>
      </c>
      <c r="G7" s="56" t="s">
        <v>104</v>
      </c>
      <c r="H7" s="56" t="s">
        <v>105</v>
      </c>
      <c r="I7" s="56">
        <v>3922.87</v>
      </c>
      <c r="J7" s="148">
        <f t="shared" si="0"/>
        <v>-72100</v>
      </c>
      <c r="K7" s="148">
        <f t="shared" si="1"/>
        <v>3921.87</v>
      </c>
      <c r="L7" s="148">
        <v>750</v>
      </c>
      <c r="M7" s="56" t="s">
        <v>104</v>
      </c>
      <c r="N7" s="56" t="s">
        <v>105</v>
      </c>
      <c r="O7" s="56">
        <v>4041.81</v>
      </c>
      <c r="P7" s="148">
        <f t="shared" si="2"/>
        <v>-72100</v>
      </c>
      <c r="Q7" s="148">
        <f t="shared" si="3"/>
        <v>4040.81</v>
      </c>
      <c r="U7" s="71" t="s">
        <v>104</v>
      </c>
      <c r="V7" s="71" t="s">
        <v>105</v>
      </c>
      <c r="W7" s="71">
        <v>4680.94</v>
      </c>
      <c r="X7" s="148">
        <f t="shared" si="4"/>
        <v>-4679.94</v>
      </c>
      <c r="Y7" s="148">
        <f t="shared" si="5"/>
        <v>-72100</v>
      </c>
    </row>
    <row r="8" s="24" customFormat="1" ht="21.95" customHeight="1" spans="1:25">
      <c r="A8" s="200" t="s">
        <v>526</v>
      </c>
      <c r="B8" s="203" t="s">
        <v>527</v>
      </c>
      <c r="C8" s="202">
        <v>20</v>
      </c>
      <c r="D8" s="57"/>
      <c r="E8" s="57">
        <v>135.6</v>
      </c>
      <c r="G8" s="47" t="s">
        <v>528</v>
      </c>
      <c r="H8" s="47" t="s">
        <v>529</v>
      </c>
      <c r="I8" s="62">
        <v>135.6</v>
      </c>
      <c r="J8" s="28">
        <f t="shared" si="0"/>
        <v>-72003</v>
      </c>
      <c r="K8" s="45">
        <f t="shared" si="1"/>
        <v>115.6</v>
      </c>
      <c r="L8" s="45"/>
      <c r="M8" s="47" t="s">
        <v>528</v>
      </c>
      <c r="N8" s="47" t="s">
        <v>529</v>
      </c>
      <c r="O8" s="62">
        <v>135.6</v>
      </c>
      <c r="P8" s="28">
        <f t="shared" si="2"/>
        <v>-72003</v>
      </c>
      <c r="Q8" s="45">
        <f t="shared" si="3"/>
        <v>115.6</v>
      </c>
      <c r="U8" s="67" t="s">
        <v>528</v>
      </c>
      <c r="V8" s="67" t="s">
        <v>529</v>
      </c>
      <c r="W8" s="68">
        <v>135.6</v>
      </c>
      <c r="X8" s="24">
        <f t="shared" si="4"/>
        <v>-115.6</v>
      </c>
      <c r="Y8" s="24">
        <f t="shared" si="5"/>
        <v>-72003</v>
      </c>
    </row>
    <row r="9" s="24" customFormat="1" ht="21.95" customHeight="1" spans="1:25">
      <c r="A9" s="197" t="s">
        <v>530</v>
      </c>
      <c r="B9" s="198" t="s">
        <v>106</v>
      </c>
      <c r="C9" s="199">
        <f>C10+C19+C21+C22+C26</f>
        <v>14302</v>
      </c>
      <c r="D9" s="45">
        <v>105429</v>
      </c>
      <c r="E9" s="46">
        <v>595734.14</v>
      </c>
      <c r="F9" s="24">
        <f>104401+13602</f>
        <v>118003</v>
      </c>
      <c r="G9" s="47" t="s">
        <v>91</v>
      </c>
      <c r="H9" s="47" t="s">
        <v>92</v>
      </c>
      <c r="I9" s="62">
        <v>596221.15</v>
      </c>
      <c r="J9" s="28">
        <f t="shared" si="0"/>
        <v>-11</v>
      </c>
      <c r="K9" s="45">
        <f t="shared" si="1"/>
        <v>581919.15</v>
      </c>
      <c r="L9" s="45">
        <v>75943</v>
      </c>
      <c r="M9" s="47" t="s">
        <v>91</v>
      </c>
      <c r="N9" s="47" t="s">
        <v>92</v>
      </c>
      <c r="O9" s="62">
        <v>643048.95</v>
      </c>
      <c r="P9" s="28">
        <f t="shared" si="2"/>
        <v>-11</v>
      </c>
      <c r="Q9" s="45">
        <f t="shared" si="3"/>
        <v>628746.95</v>
      </c>
      <c r="S9" s="24">
        <v>717759</v>
      </c>
      <c r="U9" s="67" t="s">
        <v>91</v>
      </c>
      <c r="V9" s="67" t="s">
        <v>92</v>
      </c>
      <c r="W9" s="68">
        <v>659380.53</v>
      </c>
      <c r="X9" s="24">
        <f t="shared" si="4"/>
        <v>-645078.53</v>
      </c>
      <c r="Y9" s="24">
        <f t="shared" si="5"/>
        <v>-11</v>
      </c>
    </row>
    <row r="10" s="24" customFormat="1" ht="21.95" customHeight="1" spans="1:25">
      <c r="A10" s="200" t="s">
        <v>531</v>
      </c>
      <c r="B10" s="201" t="s">
        <v>532</v>
      </c>
      <c r="C10" s="202">
        <f>SUM(C11:C18)</f>
        <v>13488</v>
      </c>
      <c r="D10" s="45"/>
      <c r="E10" s="45">
        <v>7616.62</v>
      </c>
      <c r="G10" s="47" t="s">
        <v>101</v>
      </c>
      <c r="H10" s="47" t="s">
        <v>102</v>
      </c>
      <c r="I10" s="62">
        <v>7616.62</v>
      </c>
      <c r="J10" s="28">
        <f t="shared" si="0"/>
        <v>-1107</v>
      </c>
      <c r="K10" s="45">
        <f t="shared" si="1"/>
        <v>-5871.38</v>
      </c>
      <c r="L10" s="45"/>
      <c r="M10" s="47" t="s">
        <v>101</v>
      </c>
      <c r="N10" s="47" t="s">
        <v>102</v>
      </c>
      <c r="O10" s="62">
        <v>7749.58</v>
      </c>
      <c r="P10" s="28">
        <f t="shared" si="2"/>
        <v>-1107</v>
      </c>
      <c r="Q10" s="45">
        <f t="shared" si="3"/>
        <v>-5738.42</v>
      </c>
      <c r="U10" s="67" t="s">
        <v>101</v>
      </c>
      <c r="V10" s="67" t="s">
        <v>102</v>
      </c>
      <c r="W10" s="68">
        <v>8475.47</v>
      </c>
      <c r="X10" s="24">
        <f t="shared" si="4"/>
        <v>5012.53</v>
      </c>
      <c r="Y10" s="24">
        <f t="shared" si="5"/>
        <v>-1107</v>
      </c>
    </row>
    <row r="11" s="24" customFormat="1" ht="21.95" customHeight="1" spans="1:25">
      <c r="A11" s="200" t="s">
        <v>533</v>
      </c>
      <c r="B11" s="204" t="s">
        <v>534</v>
      </c>
      <c r="C11" s="202">
        <v>1700</v>
      </c>
      <c r="D11" s="45"/>
      <c r="E11" s="45">
        <v>3922.87</v>
      </c>
      <c r="G11" s="47" t="s">
        <v>104</v>
      </c>
      <c r="H11" s="47" t="s">
        <v>105</v>
      </c>
      <c r="I11" s="62">
        <v>3922.87</v>
      </c>
      <c r="J11" s="28">
        <f t="shared" si="0"/>
        <v>-110700</v>
      </c>
      <c r="K11" s="45">
        <f t="shared" si="1"/>
        <v>2222.87</v>
      </c>
      <c r="L11" s="45">
        <v>750</v>
      </c>
      <c r="M11" s="47" t="s">
        <v>104</v>
      </c>
      <c r="N11" s="47" t="s">
        <v>105</v>
      </c>
      <c r="O11" s="62">
        <v>4041.81</v>
      </c>
      <c r="P11" s="28">
        <f t="shared" si="2"/>
        <v>-110700</v>
      </c>
      <c r="Q11" s="45">
        <f t="shared" si="3"/>
        <v>2341.81</v>
      </c>
      <c r="U11" s="67" t="s">
        <v>104</v>
      </c>
      <c r="V11" s="67" t="s">
        <v>105</v>
      </c>
      <c r="W11" s="68">
        <v>4680.94</v>
      </c>
      <c r="X11" s="24">
        <f t="shared" si="4"/>
        <v>-2980.94</v>
      </c>
      <c r="Y11" s="24">
        <f t="shared" si="5"/>
        <v>-110700</v>
      </c>
    </row>
    <row r="12" s="24" customFormat="1" ht="21.95" customHeight="1" spans="1:24">
      <c r="A12" s="200" t="s">
        <v>535</v>
      </c>
      <c r="B12" s="203" t="s">
        <v>536</v>
      </c>
      <c r="C12" s="202">
        <v>8569</v>
      </c>
      <c r="G12" s="41" t="str">
        <f>""</f>
        <v/>
      </c>
      <c r="H12" s="41" t="str">
        <f>""</f>
        <v/>
      </c>
      <c r="I12" s="41" t="str">
        <f>""</f>
        <v/>
      </c>
      <c r="J12" s="28"/>
      <c r="M12" s="41" t="str">
        <f>""</f>
        <v/>
      </c>
      <c r="N12" s="61" t="str">
        <f>""</f>
        <v/>
      </c>
      <c r="O12" s="41" t="str">
        <f>""</f>
        <v/>
      </c>
      <c r="W12" s="157" t="e">
        <f>#REF!+#REF!+#REF!+#REF!+#REF!+#REF!+#REF!+#REF!+#REF!+#REF!+#REF!+#REF!+#REF!+#REF!+#REF!+#REF!+#REF!+#REF!+#REF!+#REF!+#REF!</f>
        <v>#REF!</v>
      </c>
      <c r="X12" s="157" t="e">
        <f>#REF!+#REF!+#REF!+#REF!+#REF!+#REF!+#REF!+#REF!+#REF!+#REF!+#REF!+#REF!+#REF!+#REF!+#REF!+#REF!+#REF!+#REF!+#REF!+#REF!+#REF!</f>
        <v>#REF!</v>
      </c>
    </row>
    <row r="13" ht="21.95" customHeight="1" spans="1:25">
      <c r="A13" s="200" t="s">
        <v>537</v>
      </c>
      <c r="B13" s="203" t="s">
        <v>538</v>
      </c>
      <c r="C13" s="202">
        <v>100</v>
      </c>
      <c r="Q13" s="73"/>
      <c r="U13" s="133" t="s">
        <v>124</v>
      </c>
      <c r="V13" s="133" t="s">
        <v>125</v>
      </c>
      <c r="W13" s="134">
        <v>19998</v>
      </c>
      <c r="X13" s="29">
        <f>C13-W13</f>
        <v>-19898</v>
      </c>
      <c r="Y13" s="29">
        <f>U13-A13</f>
        <v>-2097601</v>
      </c>
    </row>
    <row r="14" ht="21.95" customHeight="1" spans="1:23">
      <c r="A14" s="200" t="s">
        <v>539</v>
      </c>
      <c r="B14" s="204" t="s">
        <v>540</v>
      </c>
      <c r="C14" s="202">
        <v>304</v>
      </c>
      <c r="Q14" s="73"/>
      <c r="U14" s="133"/>
      <c r="V14" s="133"/>
      <c r="W14" s="134"/>
    </row>
    <row r="15" ht="21.95" customHeight="1" spans="1:25">
      <c r="A15" s="200" t="s">
        <v>541</v>
      </c>
      <c r="B15" s="204" t="s">
        <v>542</v>
      </c>
      <c r="C15" s="202">
        <f>800+880</f>
        <v>1680</v>
      </c>
      <c r="Q15" s="73"/>
      <c r="U15" s="133" t="s">
        <v>126</v>
      </c>
      <c r="V15" s="133" t="s">
        <v>127</v>
      </c>
      <c r="W15" s="134">
        <v>19998</v>
      </c>
      <c r="X15" s="29">
        <f>C15-W15</f>
        <v>-18318</v>
      </c>
      <c r="Y15" s="29">
        <f>U15-A15</f>
        <v>199491</v>
      </c>
    </row>
    <row r="16" ht="21.95" customHeight="1" spans="1:17">
      <c r="A16" s="200" t="s">
        <v>543</v>
      </c>
      <c r="B16" s="204" t="s">
        <v>544</v>
      </c>
      <c r="C16" s="202">
        <v>397</v>
      </c>
      <c r="Q16" s="73"/>
    </row>
    <row r="17" ht="21.95" customHeight="1" spans="1:17">
      <c r="A17" s="200" t="s">
        <v>545</v>
      </c>
      <c r="B17" s="204" t="s">
        <v>546</v>
      </c>
      <c r="C17" s="202">
        <v>117</v>
      </c>
      <c r="Q17" s="73"/>
    </row>
    <row r="18" ht="21.95" customHeight="1" spans="1:17">
      <c r="A18" s="200" t="s">
        <v>547</v>
      </c>
      <c r="B18" s="204" t="s">
        <v>548</v>
      </c>
      <c r="C18" s="202">
        <v>621</v>
      </c>
      <c r="Q18" s="73"/>
    </row>
    <row r="19" ht="21.95" customHeight="1" spans="1:17">
      <c r="A19" s="200" t="s">
        <v>549</v>
      </c>
      <c r="B19" s="205" t="s">
        <v>550</v>
      </c>
      <c r="C19" s="202">
        <f>SUM(C20)</f>
        <v>0</v>
      </c>
      <c r="Q19" s="73"/>
    </row>
    <row r="20" ht="21.95" customHeight="1" spans="1:17">
      <c r="A20" s="200" t="s">
        <v>551</v>
      </c>
      <c r="B20" s="203" t="s">
        <v>552</v>
      </c>
      <c r="C20" s="202"/>
      <c r="Q20" s="73"/>
    </row>
    <row r="21" ht="21.95" customHeight="1" spans="1:17">
      <c r="A21" s="200" t="s">
        <v>553</v>
      </c>
      <c r="B21" s="201" t="s">
        <v>554</v>
      </c>
      <c r="C21" s="202"/>
      <c r="Q21" s="73"/>
    </row>
    <row r="22" ht="21.95" customHeight="1" spans="1:17">
      <c r="A22" s="200" t="s">
        <v>555</v>
      </c>
      <c r="B22" s="205" t="s">
        <v>556</v>
      </c>
      <c r="C22" s="202">
        <f>SUM(C25,C24,C23)</f>
        <v>654</v>
      </c>
      <c r="Q22" s="73"/>
    </row>
    <row r="23" ht="21.95" customHeight="1" spans="1:17">
      <c r="A23" s="200" t="s">
        <v>557</v>
      </c>
      <c r="B23" s="205" t="s">
        <v>558</v>
      </c>
      <c r="C23" s="202">
        <v>66</v>
      </c>
      <c r="Q23" s="73"/>
    </row>
    <row r="24" ht="21.95" customHeight="1" spans="1:17">
      <c r="A24" s="200" t="s">
        <v>559</v>
      </c>
      <c r="B24" s="205" t="s">
        <v>560</v>
      </c>
      <c r="C24" s="202">
        <v>488</v>
      </c>
      <c r="Q24" s="73"/>
    </row>
    <row r="25" ht="21.95" customHeight="1" spans="1:17">
      <c r="A25" s="200" t="s">
        <v>561</v>
      </c>
      <c r="B25" s="203" t="s">
        <v>562</v>
      </c>
      <c r="C25" s="202">
        <v>100</v>
      </c>
      <c r="Q25" s="73"/>
    </row>
    <row r="26" ht="21.95" customHeight="1" spans="1:17">
      <c r="A26" s="200" t="s">
        <v>563</v>
      </c>
      <c r="B26" s="205" t="s">
        <v>564</v>
      </c>
      <c r="C26" s="202">
        <f>SUM(C27)</f>
        <v>160</v>
      </c>
      <c r="Q26" s="73"/>
    </row>
    <row r="27" ht="21.95" customHeight="1" spans="1:17">
      <c r="A27" s="200" t="s">
        <v>565</v>
      </c>
      <c r="B27" s="205" t="s">
        <v>566</v>
      </c>
      <c r="C27" s="202">
        <v>160</v>
      </c>
      <c r="Q27" s="73"/>
    </row>
    <row r="28" ht="21.95" customHeight="1" spans="1:17">
      <c r="A28" s="197" t="s">
        <v>567</v>
      </c>
      <c r="B28" s="198" t="s">
        <v>118</v>
      </c>
      <c r="C28" s="202">
        <f>C29</f>
        <v>5</v>
      </c>
      <c r="Q28" s="73"/>
    </row>
    <row r="29" ht="21.95" customHeight="1" spans="1:17">
      <c r="A29" s="200" t="s">
        <v>568</v>
      </c>
      <c r="B29" s="201" t="s">
        <v>569</v>
      </c>
      <c r="C29" s="202">
        <v>5</v>
      </c>
      <c r="Q29" s="73"/>
    </row>
    <row r="30" ht="21.95" customHeight="1" spans="1:17">
      <c r="A30" s="200" t="s">
        <v>570</v>
      </c>
      <c r="B30" s="204" t="s">
        <v>571</v>
      </c>
      <c r="C30" s="202">
        <v>5</v>
      </c>
      <c r="Q30" s="73"/>
    </row>
    <row r="31" ht="21.95" customHeight="1" spans="1:3">
      <c r="A31" s="197" t="s">
        <v>572</v>
      </c>
      <c r="B31" s="198" t="s">
        <v>119</v>
      </c>
      <c r="C31" s="206"/>
    </row>
    <row r="32" ht="21.95" customHeight="1" spans="1:3">
      <c r="A32" s="200" t="s">
        <v>573</v>
      </c>
      <c r="B32" s="201" t="s">
        <v>574</v>
      </c>
      <c r="C32" s="202"/>
    </row>
    <row r="33" ht="21.95" customHeight="1" spans="1:3">
      <c r="A33" s="200" t="s">
        <v>575</v>
      </c>
      <c r="B33" s="204" t="s">
        <v>576</v>
      </c>
      <c r="C33" s="202"/>
    </row>
    <row r="34" ht="21.95" customHeight="1" spans="1:3">
      <c r="A34" s="197" t="s">
        <v>122</v>
      </c>
      <c r="B34" s="198" t="s">
        <v>120</v>
      </c>
      <c r="C34" s="199">
        <f>SUBTOTAL(9,C35)</f>
        <v>1678</v>
      </c>
    </row>
    <row r="35" ht="21.95" customHeight="1" spans="1:3">
      <c r="A35" s="200" t="s">
        <v>577</v>
      </c>
      <c r="B35" s="201" t="s">
        <v>578</v>
      </c>
      <c r="C35" s="202">
        <f>SUM(C36:C37)</f>
        <v>1678</v>
      </c>
    </row>
    <row r="36" ht="21.95" customHeight="1" spans="1:3">
      <c r="A36" s="200" t="s">
        <v>579</v>
      </c>
      <c r="B36" s="204" t="s">
        <v>580</v>
      </c>
      <c r="C36" s="202">
        <v>1578</v>
      </c>
    </row>
    <row r="37" ht="21.95" customHeight="1" spans="1:3">
      <c r="A37" s="200" t="s">
        <v>581</v>
      </c>
      <c r="B37" s="207" t="s">
        <v>582</v>
      </c>
      <c r="C37" s="202">
        <v>100</v>
      </c>
    </row>
    <row r="38" ht="21.95" customHeight="1" spans="1:3">
      <c r="A38" s="208" t="s">
        <v>583</v>
      </c>
      <c r="B38" s="209"/>
      <c r="C38" s="199">
        <f>C9+C31+C34+C5+C28</f>
        <v>16006</v>
      </c>
    </row>
    <row r="39" ht="21.95" customHeight="1" spans="1:3">
      <c r="A39" s="197" t="s">
        <v>584</v>
      </c>
      <c r="B39" s="210" t="s">
        <v>585</v>
      </c>
      <c r="C39" s="199">
        <f>SUM(C40)</f>
        <v>0</v>
      </c>
    </row>
    <row r="40" ht="21.95" customHeight="1" spans="1:3">
      <c r="A40" s="200" t="s">
        <v>586</v>
      </c>
      <c r="B40" s="204" t="s">
        <v>587</v>
      </c>
      <c r="C40" s="202"/>
    </row>
    <row r="41" ht="21.95" customHeight="1" spans="1:3">
      <c r="A41" s="200" t="s">
        <v>588</v>
      </c>
      <c r="B41" s="204" t="s">
        <v>589</v>
      </c>
      <c r="C41" s="202"/>
    </row>
    <row r="42" ht="21.95" customHeight="1" spans="1:3">
      <c r="A42" s="208" t="s">
        <v>590</v>
      </c>
      <c r="B42" s="209"/>
      <c r="C42" s="199">
        <f>C39+C38</f>
        <v>16006</v>
      </c>
    </row>
  </sheetData>
  <mergeCells count="3">
    <mergeCell ref="A2:C2"/>
    <mergeCell ref="A38:B38"/>
    <mergeCell ref="A42:B4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F29" sqref="F29"/>
    </sheetView>
  </sheetViews>
  <sheetFormatPr defaultColWidth="7" defaultRowHeight="15"/>
  <cols>
    <col min="1" max="2" width="37" style="27" customWidth="1"/>
    <col min="3" max="3" width="10.375" style="24" hidden="1" customWidth="1"/>
    <col min="4" max="4" width="9.625" style="29" hidden="1" customWidth="1"/>
    <col min="5" max="5" width="8.125" style="29" hidden="1" customWidth="1"/>
    <col min="6" max="6" width="9.625" style="30" hidden="1" customWidth="1"/>
    <col min="7" max="7" width="17.5" style="30" hidden="1" customWidth="1"/>
    <col min="8" max="8" width="12.5" style="31" hidden="1" customWidth="1"/>
    <col min="9" max="9" width="7" style="32" hidden="1" customWidth="1"/>
    <col min="10" max="11" width="7" style="29" hidden="1" customWidth="1"/>
    <col min="12" max="12" width="13.875" style="29" hidden="1" customWidth="1"/>
    <col min="13" max="13" width="7.875" style="29" hidden="1" customWidth="1"/>
    <col min="14" max="14" width="9.5" style="29" hidden="1" customWidth="1"/>
    <col min="15" max="15" width="6.875" style="29" hidden="1" customWidth="1"/>
    <col min="16" max="16" width="9" style="29" hidden="1" customWidth="1"/>
    <col min="17" max="17" width="5.875" style="29" hidden="1" customWidth="1"/>
    <col min="18" max="18" width="5.25" style="29" hidden="1" customWidth="1"/>
    <col min="19" max="19" width="6.5" style="29" hidden="1" customWidth="1"/>
    <col min="20" max="21" width="7" style="29" hidden="1" customWidth="1"/>
    <col min="22" max="22" width="10.625" style="29" hidden="1" customWidth="1"/>
    <col min="23" max="23" width="10.5" style="29" hidden="1" customWidth="1"/>
    <col min="24" max="24" width="7" style="29" hidden="1" customWidth="1"/>
    <col min="25" max="16384" width="7" style="29"/>
  </cols>
  <sheetData>
    <row r="1" ht="21.75" customHeight="1" spans="1:2">
      <c r="A1" s="33" t="s">
        <v>591</v>
      </c>
      <c r="B1" s="33"/>
    </row>
    <row r="2" ht="51.75" customHeight="1" spans="1:8">
      <c r="A2" s="119" t="s">
        <v>21</v>
      </c>
      <c r="B2" s="120"/>
      <c r="F2" s="29"/>
      <c r="G2" s="29"/>
      <c r="H2" s="29"/>
    </row>
    <row r="3" spans="2:12">
      <c r="B3" s="107" t="s">
        <v>467</v>
      </c>
      <c r="D3" s="29">
        <v>12.11</v>
      </c>
      <c r="F3" s="29">
        <v>12.22</v>
      </c>
      <c r="G3" s="29"/>
      <c r="H3" s="29"/>
      <c r="L3" s="29">
        <v>1.2</v>
      </c>
    </row>
    <row r="4" s="118" customFormat="1" ht="39.75" customHeight="1" spans="1:14">
      <c r="A4" s="121" t="s">
        <v>468</v>
      </c>
      <c r="B4" s="121" t="s">
        <v>132</v>
      </c>
      <c r="C4" s="122"/>
      <c r="F4" s="123" t="s">
        <v>472</v>
      </c>
      <c r="G4" s="123" t="s">
        <v>473</v>
      </c>
      <c r="H4" s="123" t="s">
        <v>474</v>
      </c>
      <c r="I4" s="130"/>
      <c r="L4" s="123" t="s">
        <v>472</v>
      </c>
      <c r="M4" s="131" t="s">
        <v>473</v>
      </c>
      <c r="N4" s="123" t="s">
        <v>474</v>
      </c>
    </row>
    <row r="5" ht="39.75" customHeight="1" spans="1:24">
      <c r="A5" s="124" t="s">
        <v>475</v>
      </c>
      <c r="B5" s="125"/>
      <c r="C5" s="45">
        <v>105429</v>
      </c>
      <c r="D5" s="126">
        <v>595734.14</v>
      </c>
      <c r="E5" s="29">
        <f>104401+13602</f>
        <v>118003</v>
      </c>
      <c r="F5" s="30" t="s">
        <v>91</v>
      </c>
      <c r="G5" s="30" t="s">
        <v>476</v>
      </c>
      <c r="H5" s="31">
        <v>596221.15</v>
      </c>
      <c r="I5" s="32" t="e">
        <f>F5-A5</f>
        <v>#VALUE!</v>
      </c>
      <c r="J5" s="73" t="e">
        <f>H5-#REF!</f>
        <v>#REF!</v>
      </c>
      <c r="K5" s="73">
        <v>75943</v>
      </c>
      <c r="L5" s="30" t="s">
        <v>91</v>
      </c>
      <c r="M5" s="30" t="s">
        <v>476</v>
      </c>
      <c r="N5" s="31">
        <v>643048.95</v>
      </c>
      <c r="O5" s="32" t="e">
        <f>L5-A5</f>
        <v>#VALUE!</v>
      </c>
      <c r="P5" s="73" t="e">
        <f>N5-#REF!</f>
        <v>#REF!</v>
      </c>
      <c r="R5" s="29">
        <v>717759</v>
      </c>
      <c r="T5" s="133" t="s">
        <v>91</v>
      </c>
      <c r="U5" s="133" t="s">
        <v>476</v>
      </c>
      <c r="V5" s="134">
        <v>659380.53</v>
      </c>
      <c r="W5" s="29" t="e">
        <f>#REF!-V5</f>
        <v>#REF!</v>
      </c>
      <c r="X5" s="29" t="e">
        <f>T5-A5</f>
        <v>#VALUE!</v>
      </c>
    </row>
    <row r="6" ht="39.75" customHeight="1" spans="1:22">
      <c r="A6" s="124" t="s">
        <v>477</v>
      </c>
      <c r="B6" s="125"/>
      <c r="C6" s="45"/>
      <c r="D6" s="126"/>
      <c r="J6" s="73"/>
      <c r="K6" s="73"/>
      <c r="L6" s="30"/>
      <c r="M6" s="30"/>
      <c r="N6" s="31"/>
      <c r="O6" s="32"/>
      <c r="P6" s="73"/>
      <c r="T6" s="133"/>
      <c r="U6" s="133"/>
      <c r="V6" s="134"/>
    </row>
    <row r="7" ht="39.75" customHeight="1" spans="1:22">
      <c r="A7" s="124" t="s">
        <v>478</v>
      </c>
      <c r="B7" s="125"/>
      <c r="C7" s="45"/>
      <c r="D7" s="126"/>
      <c r="J7" s="73"/>
      <c r="K7" s="73"/>
      <c r="L7" s="30"/>
      <c r="M7" s="30"/>
      <c r="N7" s="31"/>
      <c r="O7" s="32"/>
      <c r="P7" s="73"/>
      <c r="T7" s="133"/>
      <c r="U7" s="133"/>
      <c r="V7" s="134"/>
    </row>
    <row r="8" ht="39.75" customHeight="1" spans="1:22">
      <c r="A8" s="124" t="s">
        <v>479</v>
      </c>
      <c r="B8" s="125"/>
      <c r="C8" s="45"/>
      <c r="D8" s="126"/>
      <c r="J8" s="73"/>
      <c r="K8" s="73"/>
      <c r="L8" s="30"/>
      <c r="M8" s="30"/>
      <c r="N8" s="31"/>
      <c r="O8" s="32"/>
      <c r="P8" s="73"/>
      <c r="T8" s="133"/>
      <c r="U8" s="133"/>
      <c r="V8" s="134"/>
    </row>
    <row r="9" ht="39.75" customHeight="1" spans="1:22">
      <c r="A9" s="124" t="s">
        <v>480</v>
      </c>
      <c r="B9" s="125"/>
      <c r="C9" s="45"/>
      <c r="D9" s="126"/>
      <c r="J9" s="73"/>
      <c r="K9" s="73"/>
      <c r="L9" s="30"/>
      <c r="M9" s="30"/>
      <c r="N9" s="31"/>
      <c r="O9" s="32"/>
      <c r="P9" s="73"/>
      <c r="T9" s="133"/>
      <c r="U9" s="133"/>
      <c r="V9" s="134"/>
    </row>
    <row r="10" ht="39.75" customHeight="1" spans="1:22">
      <c r="A10" s="124" t="s">
        <v>481</v>
      </c>
      <c r="B10" s="125"/>
      <c r="C10" s="45"/>
      <c r="D10" s="126"/>
      <c r="J10" s="73"/>
      <c r="K10" s="73"/>
      <c r="L10" s="30"/>
      <c r="M10" s="30"/>
      <c r="N10" s="31"/>
      <c r="O10" s="32"/>
      <c r="P10" s="73"/>
      <c r="T10" s="133"/>
      <c r="U10" s="133"/>
      <c r="V10" s="134"/>
    </row>
    <row r="11" ht="39.75" customHeight="1" spans="1:22">
      <c r="A11" s="124" t="s">
        <v>482</v>
      </c>
      <c r="B11" s="127"/>
      <c r="C11" s="45"/>
      <c r="D11" s="73"/>
      <c r="J11" s="73"/>
      <c r="K11" s="73"/>
      <c r="L11" s="30"/>
      <c r="M11" s="30"/>
      <c r="N11" s="31"/>
      <c r="O11" s="32"/>
      <c r="P11" s="73"/>
      <c r="T11" s="133"/>
      <c r="U11" s="133"/>
      <c r="V11" s="134"/>
    </row>
    <row r="12" ht="39.75" customHeight="1" spans="1:23">
      <c r="A12" s="128" t="s">
        <v>483</v>
      </c>
      <c r="B12" s="125"/>
      <c r="F12" s="129" t="str">
        <f>""</f>
        <v/>
      </c>
      <c r="G12" s="129" t="str">
        <f>""</f>
        <v/>
      </c>
      <c r="H12" s="129" t="str">
        <f>""</f>
        <v/>
      </c>
      <c r="L12" s="129" t="str">
        <f>""</f>
        <v/>
      </c>
      <c r="M12" s="132" t="str">
        <f>""</f>
        <v/>
      </c>
      <c r="N12" s="129" t="str">
        <f>""</f>
        <v/>
      </c>
      <c r="V12" s="135" t="e">
        <f>V13+#REF!+#REF!+#REF!+#REF!+#REF!+#REF!+#REF!+#REF!+#REF!+#REF!+#REF!+#REF!+#REF!+#REF!+#REF!+#REF!+#REF!+#REF!+#REF!+#REF!</f>
        <v>#REF!</v>
      </c>
      <c r="W12" s="135" t="e">
        <f>W13+#REF!+#REF!+#REF!+#REF!+#REF!+#REF!+#REF!+#REF!+#REF!+#REF!+#REF!+#REF!+#REF!+#REF!+#REF!+#REF!+#REF!+#REF!+#REF!+#REF!</f>
        <v>#REF!</v>
      </c>
    </row>
    <row r="13" ht="19.5" customHeight="1" spans="16:24">
      <c r="P13" s="73"/>
      <c r="T13" s="133" t="s">
        <v>122</v>
      </c>
      <c r="U13" s="133" t="s">
        <v>123</v>
      </c>
      <c r="V13" s="134">
        <v>19998</v>
      </c>
      <c r="W13" s="29" t="e">
        <f>#REF!-V13</f>
        <v>#REF!</v>
      </c>
      <c r="X13" s="29">
        <f>T13-A13</f>
        <v>232</v>
      </c>
    </row>
    <row r="14" ht="19.5" customHeight="1" spans="16:24">
      <c r="P14" s="73"/>
      <c r="T14" s="133" t="s">
        <v>124</v>
      </c>
      <c r="U14" s="133" t="s">
        <v>125</v>
      </c>
      <c r="V14" s="134">
        <v>19998</v>
      </c>
      <c r="W14" s="29" t="e">
        <f>#REF!-V14</f>
        <v>#REF!</v>
      </c>
      <c r="X14" s="29">
        <f>T14-A14</f>
        <v>23203</v>
      </c>
    </row>
    <row r="15" ht="46" customHeight="1" spans="1:24">
      <c r="A15" s="190" t="s">
        <v>484</v>
      </c>
      <c r="B15" s="190"/>
      <c r="P15" s="73"/>
      <c r="T15" s="133" t="s">
        <v>126</v>
      </c>
      <c r="U15" s="133" t="s">
        <v>127</v>
      </c>
      <c r="V15" s="134">
        <v>19998</v>
      </c>
      <c r="W15" s="29" t="e">
        <f>#REF!-V15</f>
        <v>#REF!</v>
      </c>
      <c r="X15" s="29" t="e">
        <f>T15-A15</f>
        <v>#VALUE!</v>
      </c>
    </row>
    <row r="16" ht="19.5" customHeight="1" spans="16:16">
      <c r="P16" s="73"/>
    </row>
    <row r="17" s="29" customFormat="1" ht="19.5" customHeight="1" spans="16:16">
      <c r="P17" s="73"/>
    </row>
    <row r="18" s="29" customFormat="1" ht="19.5" customHeight="1" spans="16:16">
      <c r="P18" s="73"/>
    </row>
    <row r="19" s="29" customFormat="1" ht="19.5" customHeight="1" spans="16:16">
      <c r="P19" s="73"/>
    </row>
    <row r="20" s="29" customFormat="1" ht="19.5" customHeight="1" spans="16:16">
      <c r="P20" s="73"/>
    </row>
    <row r="21" s="29" customFormat="1" ht="19.5" customHeight="1" spans="16:16">
      <c r="P21" s="73"/>
    </row>
    <row r="22" s="29" customFormat="1" ht="19.5" customHeight="1" spans="16:16">
      <c r="P22" s="73"/>
    </row>
    <row r="23" s="29" customFormat="1" ht="19.5" customHeight="1" spans="16:16">
      <c r="P23" s="73"/>
    </row>
    <row r="24" s="29" customFormat="1" ht="19.5" customHeight="1" spans="16:16">
      <c r="P24" s="73"/>
    </row>
    <row r="25" s="29" customFormat="1" ht="19.5" customHeight="1" spans="16:16">
      <c r="P25" s="73"/>
    </row>
    <row r="26" s="29" customFormat="1" ht="19.5" customHeight="1" spans="16:16">
      <c r="P26" s="73"/>
    </row>
    <row r="27" s="29" customFormat="1" ht="19.5" customHeight="1" spans="16:16">
      <c r="P27" s="73"/>
    </row>
    <row r="28" s="29" customFormat="1" ht="19.5" customHeight="1" spans="16:16">
      <c r="P28" s="73"/>
    </row>
  </sheetData>
  <mergeCells count="2">
    <mergeCell ref="A2:B2"/>
    <mergeCell ref="A15:B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
  <sheetViews>
    <sheetView zoomScaleSheetLayoutView="60" workbookViewId="0">
      <selection activeCell="F29" sqref="F29"/>
    </sheetView>
  </sheetViews>
  <sheetFormatPr defaultColWidth="9" defaultRowHeight="15.75"/>
  <cols>
    <col min="1" max="1" width="50.875" style="173" customWidth="1"/>
    <col min="2" max="2" width="37.5" style="173" customWidth="1"/>
    <col min="3" max="16384" width="9" style="174"/>
  </cols>
  <sheetData>
    <row r="1" ht="22.5" customHeight="1" spans="1:253">
      <c r="A1" s="175"/>
      <c r="B1" s="176"/>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c r="IO1" s="173"/>
      <c r="IP1" s="173"/>
      <c r="IQ1" s="173"/>
      <c r="IR1" s="173"/>
      <c r="IS1" s="173"/>
    </row>
    <row r="2" ht="19.5" spans="1:253">
      <c r="A2" s="177" t="s">
        <v>23</v>
      </c>
      <c r="B2" s="177"/>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c r="IP2" s="173"/>
      <c r="IQ2" s="173"/>
      <c r="IR2" s="173"/>
      <c r="IS2" s="173"/>
    </row>
    <row r="3" ht="27" customHeight="1" spans="1:253">
      <c r="A3" s="178"/>
      <c r="B3" s="179" t="s">
        <v>467</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0"/>
      <c r="CN3" s="180"/>
      <c r="CO3" s="180"/>
      <c r="CP3" s="180"/>
      <c r="CQ3" s="180"/>
      <c r="CR3" s="180"/>
      <c r="CS3" s="180"/>
      <c r="CT3" s="180"/>
      <c r="CU3" s="180"/>
      <c r="CV3" s="180"/>
      <c r="CW3" s="180"/>
      <c r="CX3" s="180"/>
      <c r="CY3" s="180"/>
      <c r="CZ3" s="180"/>
      <c r="DA3" s="180"/>
      <c r="DB3" s="180"/>
      <c r="DC3" s="180"/>
      <c r="DD3" s="180"/>
      <c r="DE3" s="180"/>
      <c r="DF3" s="180"/>
      <c r="DG3" s="180"/>
      <c r="DH3" s="180"/>
      <c r="DI3" s="180"/>
      <c r="DJ3" s="180"/>
      <c r="DK3" s="180"/>
      <c r="DL3" s="180"/>
      <c r="DM3" s="180"/>
      <c r="DN3" s="180"/>
      <c r="DO3" s="180"/>
      <c r="DP3" s="180"/>
      <c r="DQ3" s="180"/>
      <c r="DR3" s="180"/>
      <c r="DS3" s="180"/>
      <c r="DT3" s="180"/>
      <c r="DU3" s="180"/>
      <c r="DV3" s="180"/>
      <c r="DW3" s="180"/>
      <c r="DX3" s="180"/>
      <c r="DY3" s="180"/>
      <c r="DZ3" s="180"/>
      <c r="EA3" s="180"/>
      <c r="EB3" s="180"/>
      <c r="EC3" s="180"/>
      <c r="ED3" s="180"/>
      <c r="EE3" s="180"/>
      <c r="EF3" s="180"/>
      <c r="EG3" s="180"/>
      <c r="EH3" s="180"/>
      <c r="EI3" s="180"/>
      <c r="EJ3" s="180"/>
      <c r="EK3" s="180"/>
      <c r="EL3" s="180"/>
      <c r="EM3" s="180"/>
      <c r="EN3" s="180"/>
      <c r="EO3" s="180"/>
      <c r="EP3" s="180"/>
      <c r="EQ3" s="180"/>
      <c r="ER3" s="180"/>
      <c r="ES3" s="180"/>
      <c r="ET3" s="180"/>
      <c r="EU3" s="180"/>
      <c r="EV3" s="180"/>
      <c r="EW3" s="180"/>
      <c r="EX3" s="180"/>
      <c r="EY3" s="180"/>
      <c r="EZ3" s="180"/>
      <c r="FA3" s="180"/>
      <c r="FB3" s="180"/>
      <c r="FC3" s="180"/>
      <c r="FD3" s="180"/>
      <c r="FE3" s="180"/>
      <c r="FF3" s="180"/>
      <c r="FG3" s="180"/>
      <c r="FH3" s="180"/>
      <c r="FI3" s="180"/>
      <c r="FJ3" s="180"/>
      <c r="FK3" s="180"/>
      <c r="FL3" s="180"/>
      <c r="FM3" s="180"/>
      <c r="FN3" s="180"/>
      <c r="FO3" s="180"/>
      <c r="FP3" s="180"/>
      <c r="FQ3" s="180"/>
      <c r="FR3" s="180"/>
      <c r="FS3" s="180"/>
      <c r="FT3" s="180"/>
      <c r="FU3" s="180"/>
      <c r="FV3" s="180"/>
      <c r="FW3" s="180"/>
      <c r="FX3" s="180"/>
      <c r="FY3" s="180"/>
      <c r="FZ3" s="180"/>
      <c r="GA3" s="180"/>
      <c r="GB3" s="180"/>
      <c r="GC3" s="180"/>
      <c r="GD3" s="180"/>
      <c r="GE3" s="180"/>
      <c r="GF3" s="180"/>
      <c r="GG3" s="180"/>
      <c r="GH3" s="180"/>
      <c r="GI3" s="180"/>
      <c r="GJ3" s="180"/>
      <c r="GK3" s="180"/>
      <c r="GL3" s="180"/>
      <c r="GM3" s="180"/>
      <c r="GN3" s="180"/>
      <c r="GO3" s="180"/>
      <c r="GP3" s="180"/>
      <c r="GQ3" s="180"/>
      <c r="GR3" s="180"/>
      <c r="GS3" s="180"/>
      <c r="GT3" s="180"/>
      <c r="GU3" s="180"/>
      <c r="GV3" s="180"/>
      <c r="GW3" s="180"/>
      <c r="GX3" s="180"/>
      <c r="GY3" s="180"/>
      <c r="GZ3" s="180"/>
      <c r="HA3" s="180"/>
      <c r="HB3" s="180"/>
      <c r="HC3" s="180"/>
      <c r="HD3" s="180"/>
      <c r="HE3" s="180"/>
      <c r="HF3" s="180"/>
      <c r="HG3" s="180"/>
      <c r="HH3" s="180"/>
      <c r="HI3" s="180"/>
      <c r="HJ3" s="180"/>
      <c r="HK3" s="180"/>
      <c r="HL3" s="180"/>
      <c r="HM3" s="180"/>
      <c r="HN3" s="180"/>
      <c r="HO3" s="180"/>
      <c r="HP3" s="180"/>
      <c r="HQ3" s="180"/>
      <c r="HR3" s="180"/>
      <c r="HS3" s="180"/>
      <c r="HT3" s="180"/>
      <c r="HU3" s="180"/>
      <c r="HV3" s="180"/>
      <c r="HW3" s="180"/>
      <c r="HX3" s="180"/>
      <c r="HY3" s="180"/>
      <c r="HZ3" s="180"/>
      <c r="IA3" s="180"/>
      <c r="IB3" s="180"/>
      <c r="IC3" s="180"/>
      <c r="ID3" s="180"/>
      <c r="IE3" s="180"/>
      <c r="IF3" s="180"/>
      <c r="IG3" s="180"/>
      <c r="IH3" s="180"/>
      <c r="II3" s="180"/>
      <c r="IJ3" s="180"/>
      <c r="IK3" s="180"/>
      <c r="IL3" s="180"/>
      <c r="IM3" s="180"/>
      <c r="IN3" s="180"/>
      <c r="IO3" s="180"/>
      <c r="IP3" s="180"/>
      <c r="IQ3" s="180"/>
      <c r="IR3" s="180"/>
      <c r="IS3" s="180"/>
    </row>
    <row r="4" ht="53.25" customHeight="1" spans="1:253">
      <c r="A4" s="181" t="s">
        <v>486</v>
      </c>
      <c r="B4" s="182" t="s">
        <v>132</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3"/>
      <c r="FG4" s="183"/>
      <c r="FH4" s="183"/>
      <c r="FI4" s="183"/>
      <c r="FJ4" s="183"/>
      <c r="FK4" s="183"/>
      <c r="FL4" s="183"/>
      <c r="FM4" s="183"/>
      <c r="FN4" s="183"/>
      <c r="FO4" s="183"/>
      <c r="FP4" s="183"/>
      <c r="FQ4" s="183"/>
      <c r="FR4" s="183"/>
      <c r="FS4" s="183"/>
      <c r="FT4" s="183"/>
      <c r="FU4" s="183"/>
      <c r="FV4" s="183"/>
      <c r="FW4" s="183"/>
      <c r="FX4" s="183"/>
      <c r="FY4" s="183"/>
      <c r="FZ4" s="183"/>
      <c r="GA4" s="183"/>
      <c r="GB4" s="183"/>
      <c r="GC4" s="183"/>
      <c r="GD4" s="183"/>
      <c r="GE4" s="183"/>
      <c r="GF4" s="183"/>
      <c r="GG4" s="183"/>
      <c r="GH4" s="183"/>
      <c r="GI4" s="183"/>
      <c r="GJ4" s="183"/>
      <c r="GK4" s="183"/>
      <c r="GL4" s="183"/>
      <c r="GM4" s="183"/>
      <c r="GN4" s="183"/>
      <c r="GO4" s="183"/>
      <c r="GP4" s="183"/>
      <c r="GQ4" s="183"/>
      <c r="GR4" s="183"/>
      <c r="GS4" s="183"/>
      <c r="GT4" s="183"/>
      <c r="GU4" s="183"/>
      <c r="GV4" s="183"/>
      <c r="GW4" s="183"/>
      <c r="GX4" s="183"/>
      <c r="GY4" s="183"/>
      <c r="GZ4" s="183"/>
      <c r="HA4" s="183"/>
      <c r="HB4" s="183"/>
      <c r="HC4" s="183"/>
      <c r="HD4" s="183"/>
      <c r="HE4" s="183"/>
      <c r="HF4" s="183"/>
      <c r="HG4" s="183"/>
      <c r="HH4" s="183"/>
      <c r="HI4" s="183"/>
      <c r="HJ4" s="183"/>
      <c r="HK4" s="183"/>
      <c r="HL4" s="183"/>
      <c r="HM4" s="183"/>
      <c r="HN4" s="183"/>
      <c r="HO4" s="183"/>
      <c r="HP4" s="183"/>
      <c r="HQ4" s="183"/>
      <c r="HR4" s="183"/>
      <c r="HS4" s="183"/>
      <c r="HT4" s="183"/>
      <c r="HU4" s="183"/>
      <c r="HV4" s="183"/>
      <c r="HW4" s="183"/>
      <c r="HX4" s="183"/>
      <c r="HY4" s="183"/>
      <c r="HZ4" s="183"/>
      <c r="IA4" s="183"/>
      <c r="IB4" s="183"/>
      <c r="IC4" s="183"/>
      <c r="ID4" s="183"/>
      <c r="IE4" s="183"/>
      <c r="IF4" s="183"/>
      <c r="IG4" s="183"/>
      <c r="IH4" s="183"/>
      <c r="II4" s="183"/>
      <c r="IJ4" s="183"/>
      <c r="IK4" s="183"/>
      <c r="IL4" s="183"/>
      <c r="IM4" s="183"/>
      <c r="IN4" s="183"/>
      <c r="IO4" s="183"/>
      <c r="IP4" s="183"/>
      <c r="IQ4" s="183"/>
      <c r="IR4" s="183"/>
      <c r="IS4" s="183"/>
    </row>
    <row r="5" ht="53.25" customHeight="1" spans="1:253">
      <c r="A5" s="184"/>
      <c r="B5" s="184"/>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85"/>
      <c r="CE5" s="185"/>
      <c r="CF5" s="185"/>
      <c r="CG5" s="185"/>
      <c r="CH5" s="185"/>
      <c r="CI5" s="185"/>
      <c r="CJ5" s="185"/>
      <c r="CK5" s="185"/>
      <c r="CL5" s="185"/>
      <c r="CM5" s="185"/>
      <c r="CN5" s="185"/>
      <c r="CO5" s="185"/>
      <c r="CP5" s="185"/>
      <c r="CQ5" s="185"/>
      <c r="CR5" s="185"/>
      <c r="CS5" s="185"/>
      <c r="CT5" s="185"/>
      <c r="CU5" s="185"/>
      <c r="CV5" s="185"/>
      <c r="CW5" s="185"/>
      <c r="CX5" s="185"/>
      <c r="CY5" s="185"/>
      <c r="CZ5" s="185"/>
      <c r="DA5" s="185"/>
      <c r="DB5" s="185"/>
      <c r="DC5" s="185"/>
      <c r="DD5" s="185"/>
      <c r="DE5" s="185"/>
      <c r="DF5" s="185"/>
      <c r="DG5" s="185"/>
      <c r="DH5" s="185"/>
      <c r="DI5" s="185"/>
      <c r="DJ5" s="185"/>
      <c r="DK5" s="185"/>
      <c r="DL5" s="185"/>
      <c r="DM5" s="185"/>
      <c r="DN5" s="185"/>
      <c r="DO5" s="185"/>
      <c r="DP5" s="185"/>
      <c r="DQ5" s="185"/>
      <c r="DR5" s="185"/>
      <c r="DS5" s="185"/>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5"/>
      <c r="FG5" s="185"/>
      <c r="FH5" s="185"/>
      <c r="FI5" s="185"/>
      <c r="FJ5" s="185"/>
      <c r="FK5" s="185"/>
      <c r="FL5" s="185"/>
      <c r="FM5" s="185"/>
      <c r="FN5" s="185"/>
      <c r="FO5" s="185"/>
      <c r="FP5" s="185"/>
      <c r="FQ5" s="185"/>
      <c r="FR5" s="185"/>
      <c r="FS5" s="185"/>
      <c r="FT5" s="185"/>
      <c r="FU5" s="185"/>
      <c r="FV5" s="185"/>
      <c r="FW5" s="185"/>
      <c r="FX5" s="185"/>
      <c r="FY5" s="185"/>
      <c r="FZ5" s="185"/>
      <c r="GA5" s="185"/>
      <c r="GB5" s="185"/>
      <c r="GC5" s="185"/>
      <c r="GD5" s="185"/>
      <c r="GE5" s="185"/>
      <c r="GF5" s="185"/>
      <c r="GG5" s="185"/>
      <c r="GH5" s="185"/>
      <c r="GI5" s="185"/>
      <c r="GJ5" s="185"/>
      <c r="GK5" s="185"/>
      <c r="GL5" s="185"/>
      <c r="GM5" s="185"/>
      <c r="GN5" s="185"/>
      <c r="GO5" s="185"/>
      <c r="GP5" s="185"/>
      <c r="GQ5" s="185"/>
      <c r="GR5" s="185"/>
      <c r="GS5" s="185"/>
      <c r="GT5" s="185"/>
      <c r="GU5" s="185"/>
      <c r="GV5" s="185"/>
      <c r="GW5" s="185"/>
      <c r="GX5" s="185"/>
      <c r="GY5" s="185"/>
      <c r="GZ5" s="185"/>
      <c r="HA5" s="185"/>
      <c r="HB5" s="185"/>
      <c r="HC5" s="185"/>
      <c r="HD5" s="185"/>
      <c r="HE5" s="185"/>
      <c r="HF5" s="185"/>
      <c r="HG5" s="185"/>
      <c r="HH5" s="185"/>
      <c r="HI5" s="185"/>
      <c r="HJ5" s="185"/>
      <c r="HK5" s="185"/>
      <c r="HL5" s="185"/>
      <c r="HM5" s="185"/>
      <c r="HN5" s="185"/>
      <c r="HO5" s="185"/>
      <c r="HP5" s="185"/>
      <c r="HQ5" s="185"/>
      <c r="HR5" s="185"/>
      <c r="HS5" s="185"/>
      <c r="HT5" s="185"/>
      <c r="HU5" s="185"/>
      <c r="HV5" s="185"/>
      <c r="HW5" s="185"/>
      <c r="HX5" s="185"/>
      <c r="HY5" s="185"/>
      <c r="HZ5" s="185"/>
      <c r="IA5" s="185"/>
      <c r="IB5" s="185"/>
      <c r="IC5" s="185"/>
      <c r="ID5" s="185"/>
      <c r="IE5" s="185"/>
      <c r="IF5" s="185"/>
      <c r="IG5" s="185"/>
      <c r="IH5" s="185"/>
      <c r="II5" s="185"/>
      <c r="IJ5" s="185"/>
      <c r="IK5" s="185"/>
      <c r="IL5" s="185"/>
      <c r="IM5" s="185"/>
      <c r="IN5" s="185"/>
      <c r="IO5" s="185"/>
      <c r="IP5" s="185"/>
      <c r="IQ5" s="185"/>
      <c r="IR5" s="185"/>
      <c r="IS5" s="185"/>
    </row>
    <row r="6" ht="53.25" customHeight="1" spans="1:253">
      <c r="A6" s="184"/>
      <c r="B6" s="184"/>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0"/>
      <c r="CQ6" s="180"/>
      <c r="CR6" s="180"/>
      <c r="CS6" s="180"/>
      <c r="CT6" s="180"/>
      <c r="CU6" s="180"/>
      <c r="CV6" s="180"/>
      <c r="CW6" s="180"/>
      <c r="CX6" s="180"/>
      <c r="CY6" s="180"/>
      <c r="CZ6" s="180"/>
      <c r="DA6" s="180"/>
      <c r="DB6" s="180"/>
      <c r="DC6" s="180"/>
      <c r="DD6" s="180"/>
      <c r="DE6" s="180"/>
      <c r="DF6" s="180"/>
      <c r="DG6" s="180"/>
      <c r="DH6" s="180"/>
      <c r="DI6" s="180"/>
      <c r="DJ6" s="180"/>
      <c r="DK6" s="180"/>
      <c r="DL6" s="180"/>
      <c r="DM6" s="180"/>
      <c r="DN6" s="180"/>
      <c r="DO6" s="180"/>
      <c r="DP6" s="180"/>
      <c r="DQ6" s="180"/>
      <c r="DR6" s="180"/>
      <c r="DS6" s="180"/>
      <c r="DT6" s="180"/>
      <c r="DU6" s="180"/>
      <c r="DV6" s="180"/>
      <c r="DW6" s="180"/>
      <c r="DX6" s="180"/>
      <c r="DY6" s="180"/>
      <c r="DZ6" s="180"/>
      <c r="EA6" s="180"/>
      <c r="EB6" s="180"/>
      <c r="EC6" s="180"/>
      <c r="ED6" s="180"/>
      <c r="EE6" s="180"/>
      <c r="EF6" s="180"/>
      <c r="EG6" s="180"/>
      <c r="EH6" s="180"/>
      <c r="EI6" s="180"/>
      <c r="EJ6" s="180"/>
      <c r="EK6" s="180"/>
      <c r="EL6" s="180"/>
      <c r="EM6" s="180"/>
      <c r="EN6" s="180"/>
      <c r="EO6" s="180"/>
      <c r="EP6" s="180"/>
      <c r="EQ6" s="180"/>
      <c r="ER6" s="180"/>
      <c r="ES6" s="180"/>
      <c r="ET6" s="180"/>
      <c r="EU6" s="180"/>
      <c r="EV6" s="180"/>
      <c r="EW6" s="180"/>
      <c r="EX6" s="180"/>
      <c r="EY6" s="180"/>
      <c r="EZ6" s="180"/>
      <c r="FA6" s="180"/>
      <c r="FB6" s="180"/>
      <c r="FC6" s="180"/>
      <c r="FD6" s="180"/>
      <c r="FE6" s="180"/>
      <c r="FF6" s="180"/>
      <c r="FG6" s="180"/>
      <c r="FH6" s="180"/>
      <c r="FI6" s="180"/>
      <c r="FJ6" s="180"/>
      <c r="FK6" s="180"/>
      <c r="FL6" s="180"/>
      <c r="FM6" s="180"/>
      <c r="FN6" s="180"/>
      <c r="FO6" s="180"/>
      <c r="FP6" s="180"/>
      <c r="FQ6" s="180"/>
      <c r="FR6" s="180"/>
      <c r="FS6" s="180"/>
      <c r="FT6" s="180"/>
      <c r="FU6" s="180"/>
      <c r="FV6" s="180"/>
      <c r="FW6" s="180"/>
      <c r="FX6" s="180"/>
      <c r="FY6" s="180"/>
      <c r="FZ6" s="180"/>
      <c r="GA6" s="180"/>
      <c r="GB6" s="180"/>
      <c r="GC6" s="180"/>
      <c r="GD6" s="180"/>
      <c r="GE6" s="180"/>
      <c r="GF6" s="180"/>
      <c r="GG6" s="180"/>
      <c r="GH6" s="180"/>
      <c r="GI6" s="180"/>
      <c r="GJ6" s="180"/>
      <c r="GK6" s="180"/>
      <c r="GL6" s="180"/>
      <c r="GM6" s="180"/>
      <c r="GN6" s="180"/>
      <c r="GO6" s="180"/>
      <c r="GP6" s="180"/>
      <c r="GQ6" s="180"/>
      <c r="GR6" s="180"/>
      <c r="GS6" s="180"/>
      <c r="GT6" s="180"/>
      <c r="GU6" s="180"/>
      <c r="GV6" s="180"/>
      <c r="GW6" s="180"/>
      <c r="GX6" s="180"/>
      <c r="GY6" s="180"/>
      <c r="GZ6" s="180"/>
      <c r="HA6" s="180"/>
      <c r="HB6" s="180"/>
      <c r="HC6" s="180"/>
      <c r="HD6" s="180"/>
      <c r="HE6" s="180"/>
      <c r="HF6" s="180"/>
      <c r="HG6" s="180"/>
      <c r="HH6" s="180"/>
      <c r="HI6" s="180"/>
      <c r="HJ6" s="180"/>
      <c r="HK6" s="180"/>
      <c r="HL6" s="180"/>
      <c r="HM6" s="180"/>
      <c r="HN6" s="180"/>
      <c r="HO6" s="180"/>
      <c r="HP6" s="180"/>
      <c r="HQ6" s="180"/>
      <c r="HR6" s="180"/>
      <c r="HS6" s="180"/>
      <c r="HT6" s="180"/>
      <c r="HU6" s="180"/>
      <c r="HV6" s="180"/>
      <c r="HW6" s="180"/>
      <c r="HX6" s="180"/>
      <c r="HY6" s="180"/>
      <c r="HZ6" s="180"/>
      <c r="IA6" s="180"/>
      <c r="IB6" s="180"/>
      <c r="IC6" s="180"/>
      <c r="ID6" s="180"/>
      <c r="IE6" s="180"/>
      <c r="IF6" s="180"/>
      <c r="IG6" s="180"/>
      <c r="IH6" s="180"/>
      <c r="II6" s="180"/>
      <c r="IJ6" s="180"/>
      <c r="IK6" s="180"/>
      <c r="IL6" s="180"/>
      <c r="IM6" s="180"/>
      <c r="IN6" s="180"/>
      <c r="IO6" s="180"/>
      <c r="IP6" s="180"/>
      <c r="IQ6" s="180"/>
      <c r="IR6" s="180"/>
      <c r="IS6" s="180"/>
    </row>
    <row r="7" ht="53.25" customHeight="1" spans="1:253">
      <c r="A7" s="184"/>
      <c r="B7" s="184"/>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0"/>
      <c r="CT7" s="180"/>
      <c r="CU7" s="180"/>
      <c r="CV7" s="180"/>
      <c r="CW7" s="180"/>
      <c r="CX7" s="180"/>
      <c r="CY7" s="180"/>
      <c r="CZ7" s="180"/>
      <c r="DA7" s="180"/>
      <c r="DB7" s="180"/>
      <c r="DC7" s="180"/>
      <c r="DD7" s="180"/>
      <c r="DE7" s="180"/>
      <c r="DF7" s="180"/>
      <c r="DG7" s="180"/>
      <c r="DH7" s="180"/>
      <c r="DI7" s="180"/>
      <c r="DJ7" s="180"/>
      <c r="DK7" s="180"/>
      <c r="DL7" s="180"/>
      <c r="DM7" s="180"/>
      <c r="DN7" s="180"/>
      <c r="DO7" s="180"/>
      <c r="DP7" s="180"/>
      <c r="DQ7" s="180"/>
      <c r="DR7" s="180"/>
      <c r="DS7" s="180"/>
      <c r="DT7" s="180"/>
      <c r="DU7" s="180"/>
      <c r="DV7" s="180"/>
      <c r="DW7" s="180"/>
      <c r="DX7" s="180"/>
      <c r="DY7" s="180"/>
      <c r="DZ7" s="180"/>
      <c r="EA7" s="180"/>
      <c r="EB7" s="180"/>
      <c r="EC7" s="180"/>
      <c r="ED7" s="180"/>
      <c r="EE7" s="180"/>
      <c r="EF7" s="180"/>
      <c r="EG7" s="180"/>
      <c r="EH7" s="180"/>
      <c r="EI7" s="180"/>
      <c r="EJ7" s="180"/>
      <c r="EK7" s="180"/>
      <c r="EL7" s="180"/>
      <c r="EM7" s="180"/>
      <c r="EN7" s="180"/>
      <c r="EO7" s="180"/>
      <c r="EP7" s="180"/>
      <c r="EQ7" s="180"/>
      <c r="ER7" s="180"/>
      <c r="ES7" s="180"/>
      <c r="ET7" s="180"/>
      <c r="EU7" s="180"/>
      <c r="EV7" s="180"/>
      <c r="EW7" s="180"/>
      <c r="EX7" s="180"/>
      <c r="EY7" s="180"/>
      <c r="EZ7" s="180"/>
      <c r="FA7" s="180"/>
      <c r="FB7" s="180"/>
      <c r="FC7" s="180"/>
      <c r="FD7" s="180"/>
      <c r="FE7" s="180"/>
      <c r="FF7" s="180"/>
      <c r="FG7" s="180"/>
      <c r="FH7" s="180"/>
      <c r="FI7" s="180"/>
      <c r="FJ7" s="180"/>
      <c r="FK7" s="180"/>
      <c r="FL7" s="180"/>
      <c r="FM7" s="180"/>
      <c r="FN7" s="180"/>
      <c r="FO7" s="180"/>
      <c r="FP7" s="180"/>
      <c r="FQ7" s="180"/>
      <c r="FR7" s="180"/>
      <c r="FS7" s="180"/>
      <c r="FT7" s="180"/>
      <c r="FU7" s="180"/>
      <c r="FV7" s="180"/>
      <c r="FW7" s="180"/>
      <c r="FX7" s="180"/>
      <c r="FY7" s="180"/>
      <c r="FZ7" s="180"/>
      <c r="GA7" s="180"/>
      <c r="GB7" s="180"/>
      <c r="GC7" s="180"/>
      <c r="GD7" s="180"/>
      <c r="GE7" s="180"/>
      <c r="GF7" s="180"/>
      <c r="GG7" s="180"/>
      <c r="GH7" s="180"/>
      <c r="GI7" s="180"/>
      <c r="GJ7" s="180"/>
      <c r="GK7" s="180"/>
      <c r="GL7" s="180"/>
      <c r="GM7" s="180"/>
      <c r="GN7" s="180"/>
      <c r="GO7" s="180"/>
      <c r="GP7" s="180"/>
      <c r="GQ7" s="180"/>
      <c r="GR7" s="180"/>
      <c r="GS7" s="180"/>
      <c r="GT7" s="180"/>
      <c r="GU7" s="180"/>
      <c r="GV7" s="180"/>
      <c r="GW7" s="180"/>
      <c r="GX7" s="180"/>
      <c r="GY7" s="180"/>
      <c r="GZ7" s="180"/>
      <c r="HA7" s="180"/>
      <c r="HB7" s="180"/>
      <c r="HC7" s="180"/>
      <c r="HD7" s="180"/>
      <c r="HE7" s="180"/>
      <c r="HF7" s="180"/>
      <c r="HG7" s="180"/>
      <c r="HH7" s="180"/>
      <c r="HI7" s="180"/>
      <c r="HJ7" s="180"/>
      <c r="HK7" s="180"/>
      <c r="HL7" s="180"/>
      <c r="HM7" s="180"/>
      <c r="HN7" s="180"/>
      <c r="HO7" s="180"/>
      <c r="HP7" s="180"/>
      <c r="HQ7" s="180"/>
      <c r="HR7" s="180"/>
      <c r="HS7" s="180"/>
      <c r="HT7" s="180"/>
      <c r="HU7" s="180"/>
      <c r="HV7" s="180"/>
      <c r="HW7" s="180"/>
      <c r="HX7" s="180"/>
      <c r="HY7" s="180"/>
      <c r="HZ7" s="180"/>
      <c r="IA7" s="180"/>
      <c r="IB7" s="180"/>
      <c r="IC7" s="180"/>
      <c r="ID7" s="180"/>
      <c r="IE7" s="180"/>
      <c r="IF7" s="180"/>
      <c r="IG7" s="180"/>
      <c r="IH7" s="180"/>
      <c r="II7" s="180"/>
      <c r="IJ7" s="180"/>
      <c r="IK7" s="180"/>
      <c r="IL7" s="180"/>
      <c r="IM7" s="180"/>
      <c r="IN7" s="180"/>
      <c r="IO7" s="180"/>
      <c r="IP7" s="180"/>
      <c r="IQ7" s="180"/>
      <c r="IR7" s="180"/>
      <c r="IS7" s="180"/>
    </row>
    <row r="8" ht="53.25" customHeight="1" spans="1:253">
      <c r="A8" s="186" t="s">
        <v>483</v>
      </c>
      <c r="B8" s="184"/>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c r="IR8" s="187"/>
      <c r="IS8" s="187"/>
    </row>
    <row r="9" ht="58" customHeight="1" spans="1:253">
      <c r="A9" s="188" t="s">
        <v>484</v>
      </c>
      <c r="B9" s="189"/>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c r="IL9" s="173"/>
      <c r="IM9" s="173"/>
      <c r="IN9" s="173"/>
      <c r="IO9" s="173"/>
      <c r="IP9" s="173"/>
      <c r="IQ9" s="173"/>
      <c r="IR9" s="173"/>
      <c r="IS9" s="173"/>
    </row>
  </sheetData>
  <mergeCells count="2">
    <mergeCell ref="A2:B2"/>
    <mergeCell ref="A9:B9"/>
  </mergeCells>
  <printOptions horizontalCentered="1"/>
  <pageMargins left="0.708661417322835" right="0.708661417322835" top="0.748031496062992" bottom="0.748031496062992" header="0.31496062992126" footer="0.31496062992126"/>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8" sqref="B18"/>
    </sheetView>
  </sheetViews>
  <sheetFormatPr defaultColWidth="9" defaultRowHeight="15.75" outlineLevelCol="1"/>
  <cols>
    <col min="1" max="1" width="33.25" style="79" customWidth="1"/>
    <col min="2" max="2" width="33.25" style="80" customWidth="1"/>
    <col min="3" max="16384" width="9" style="79"/>
  </cols>
  <sheetData>
    <row r="1" ht="21" customHeight="1" spans="1:1">
      <c r="A1" s="74" t="s">
        <v>592</v>
      </c>
    </row>
    <row r="2" ht="24.75" customHeight="1" spans="1:2">
      <c r="A2" s="82" t="s">
        <v>25</v>
      </c>
      <c r="B2" s="82"/>
    </row>
    <row r="3" s="74" customFormat="1" ht="24" customHeight="1" spans="2:2">
      <c r="B3" s="84" t="s">
        <v>86</v>
      </c>
    </row>
    <row r="4" s="164" customFormat="1" ht="51" customHeight="1" spans="1:2">
      <c r="A4" s="166" t="s">
        <v>54</v>
      </c>
      <c r="B4" s="167" t="s">
        <v>132</v>
      </c>
    </row>
    <row r="5" s="165" customFormat="1" ht="48" customHeight="1" spans="1:2">
      <c r="A5" s="168" t="s">
        <v>593</v>
      </c>
      <c r="B5" s="169"/>
    </row>
    <row r="6" s="165" customFormat="1" ht="48" customHeight="1" spans="1:2">
      <c r="A6" s="168" t="s">
        <v>594</v>
      </c>
      <c r="B6" s="169"/>
    </row>
    <row r="7" s="165" customFormat="1" ht="48" customHeight="1" spans="1:2">
      <c r="A7" s="170" t="s">
        <v>481</v>
      </c>
      <c r="B7" s="169"/>
    </row>
    <row r="8" s="75" customFormat="1" ht="48" customHeight="1" spans="1:2">
      <c r="A8" s="171" t="s">
        <v>483</v>
      </c>
      <c r="B8" s="172"/>
    </row>
    <row r="12" ht="13.5" spans="1:1">
      <c r="A12" s="117" t="s">
        <v>595</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F29" sqref="F29"/>
    </sheetView>
  </sheetViews>
  <sheetFormatPr defaultColWidth="7" defaultRowHeight="15"/>
  <cols>
    <col min="1" max="1" width="35.125" style="27" customWidth="1"/>
    <col min="2" max="2" width="29.625" style="28" customWidth="1"/>
    <col min="3" max="3" width="10.375" style="24" hidden="1" customWidth="1"/>
    <col min="4" max="4" width="9.625" style="29" hidden="1" customWidth="1"/>
    <col min="5" max="5" width="8.125" style="29" hidden="1" customWidth="1"/>
    <col min="6" max="6" width="9.625" style="30" hidden="1" customWidth="1"/>
    <col min="7" max="7" width="17.5" style="30" hidden="1" customWidth="1"/>
    <col min="8" max="8" width="12.5" style="31" hidden="1" customWidth="1"/>
    <col min="9" max="9" width="7" style="32" hidden="1" customWidth="1"/>
    <col min="10" max="11" width="7" style="29" hidden="1" customWidth="1"/>
    <col min="12" max="12" width="13.875" style="29" hidden="1" customWidth="1"/>
    <col min="13" max="13" width="7.875" style="29" hidden="1" customWidth="1"/>
    <col min="14" max="14" width="9.5" style="29" hidden="1" customWidth="1"/>
    <col min="15" max="15" width="6.875" style="29" hidden="1" customWidth="1"/>
    <col min="16" max="16" width="9" style="29" hidden="1" customWidth="1"/>
    <col min="17" max="17" width="5.875" style="29" hidden="1" customWidth="1"/>
    <col min="18" max="18" width="5.25" style="29" hidden="1" customWidth="1"/>
    <col min="19" max="19" width="6.5" style="29" hidden="1" customWidth="1"/>
    <col min="20" max="21" width="7" style="29" hidden="1" customWidth="1"/>
    <col min="22" max="22" width="10.625" style="29" hidden="1" customWidth="1"/>
    <col min="23" max="23" width="10.5" style="29" hidden="1" customWidth="1"/>
    <col min="24" max="24" width="7" style="29" hidden="1" customWidth="1"/>
    <col min="25" max="16384" width="7" style="29"/>
  </cols>
  <sheetData>
    <row r="1" ht="29.25" customHeight="1" spans="1:1">
      <c r="A1" s="33" t="s">
        <v>596</v>
      </c>
    </row>
    <row r="2" ht="28.5" customHeight="1" spans="1:8">
      <c r="A2" s="34" t="s">
        <v>27</v>
      </c>
      <c r="B2" s="36"/>
      <c r="F2" s="29"/>
      <c r="G2" s="29"/>
      <c r="H2" s="29"/>
    </row>
    <row r="3" s="24" customFormat="1" ht="21.75" customHeight="1" spans="1:12">
      <c r="A3" s="27"/>
      <c r="B3" s="158" t="s">
        <v>86</v>
      </c>
      <c r="D3" s="24">
        <v>12.11</v>
      </c>
      <c r="F3" s="24">
        <v>12.22</v>
      </c>
      <c r="I3" s="28"/>
      <c r="L3" s="24">
        <v>1.2</v>
      </c>
    </row>
    <row r="4" s="24" customFormat="1" ht="39" customHeight="1" spans="1:14">
      <c r="A4" s="121" t="s">
        <v>54</v>
      </c>
      <c r="B4" s="139" t="s">
        <v>55</v>
      </c>
      <c r="F4" s="41" t="s">
        <v>87</v>
      </c>
      <c r="G4" s="41" t="s">
        <v>88</v>
      </c>
      <c r="H4" s="41" t="s">
        <v>89</v>
      </c>
      <c r="I4" s="28"/>
      <c r="L4" s="41" t="s">
        <v>87</v>
      </c>
      <c r="M4" s="61" t="s">
        <v>88</v>
      </c>
      <c r="N4" s="41" t="s">
        <v>89</v>
      </c>
    </row>
    <row r="5" s="27" customFormat="1" ht="39" customHeight="1" spans="1:24">
      <c r="A5" s="159" t="s">
        <v>90</v>
      </c>
      <c r="B5" s="125"/>
      <c r="C5" s="27">
        <v>105429</v>
      </c>
      <c r="D5" s="27">
        <v>595734.14</v>
      </c>
      <c r="E5" s="27">
        <f>104401+13602</f>
        <v>118003</v>
      </c>
      <c r="F5" s="160" t="s">
        <v>91</v>
      </c>
      <c r="G5" s="160" t="s">
        <v>92</v>
      </c>
      <c r="H5" s="160">
        <v>596221.15</v>
      </c>
      <c r="I5" s="27" t="e">
        <f>F5-A5</f>
        <v>#VALUE!</v>
      </c>
      <c r="J5" s="27">
        <f t="shared" ref="J5:J8" si="0">H5-B5</f>
        <v>596221.15</v>
      </c>
      <c r="K5" s="27">
        <v>75943</v>
      </c>
      <c r="L5" s="160" t="s">
        <v>91</v>
      </c>
      <c r="M5" s="160" t="s">
        <v>92</v>
      </c>
      <c r="N5" s="160">
        <v>643048.95</v>
      </c>
      <c r="O5" s="27" t="e">
        <f>L5-A5</f>
        <v>#VALUE!</v>
      </c>
      <c r="P5" s="27">
        <f t="shared" ref="P5:P8" si="1">N5-B5</f>
        <v>643048.95</v>
      </c>
      <c r="R5" s="27">
        <v>717759</v>
      </c>
      <c r="T5" s="163" t="s">
        <v>91</v>
      </c>
      <c r="U5" s="163" t="s">
        <v>92</v>
      </c>
      <c r="V5" s="163">
        <v>659380.53</v>
      </c>
      <c r="W5" s="27">
        <f t="shared" ref="W5:W8" si="2">B5-V5</f>
        <v>-659380.53</v>
      </c>
      <c r="X5" s="27" t="e">
        <f>T5-A5</f>
        <v>#VALUE!</v>
      </c>
    </row>
    <row r="6" s="24" customFormat="1" ht="39" customHeight="1" spans="1:24">
      <c r="A6" s="161" t="s">
        <v>481</v>
      </c>
      <c r="B6" s="142"/>
      <c r="C6" s="57"/>
      <c r="D6" s="57">
        <v>135.6</v>
      </c>
      <c r="F6" s="47" t="s">
        <v>528</v>
      </c>
      <c r="G6" s="47" t="s">
        <v>529</v>
      </c>
      <c r="H6" s="62">
        <v>135.6</v>
      </c>
      <c r="I6" s="28" t="e">
        <f>F6-A6</f>
        <v>#VALUE!</v>
      </c>
      <c r="J6" s="45">
        <f t="shared" si="0"/>
        <v>135.6</v>
      </c>
      <c r="K6" s="45"/>
      <c r="L6" s="47" t="s">
        <v>528</v>
      </c>
      <c r="M6" s="47" t="s">
        <v>529</v>
      </c>
      <c r="N6" s="62">
        <v>135.6</v>
      </c>
      <c r="O6" s="28" t="e">
        <f>L6-A6</f>
        <v>#VALUE!</v>
      </c>
      <c r="P6" s="45">
        <f t="shared" si="1"/>
        <v>135.6</v>
      </c>
      <c r="T6" s="67" t="s">
        <v>528</v>
      </c>
      <c r="U6" s="67" t="s">
        <v>529</v>
      </c>
      <c r="V6" s="68">
        <v>135.6</v>
      </c>
      <c r="W6" s="24">
        <f t="shared" si="2"/>
        <v>-135.6</v>
      </c>
      <c r="X6" s="24" t="e">
        <f>T6-A6</f>
        <v>#VALUE!</v>
      </c>
    </row>
    <row r="7" s="24" customFormat="1" ht="39" customHeight="1" spans="1:24">
      <c r="A7" s="159" t="s">
        <v>597</v>
      </c>
      <c r="B7" s="142"/>
      <c r="C7" s="45">
        <v>105429</v>
      </c>
      <c r="D7" s="46">
        <v>595734.14</v>
      </c>
      <c r="E7" s="24">
        <f>104401+13602</f>
        <v>118003</v>
      </c>
      <c r="F7" s="47" t="s">
        <v>91</v>
      </c>
      <c r="G7" s="47" t="s">
        <v>92</v>
      </c>
      <c r="H7" s="62">
        <v>596221.15</v>
      </c>
      <c r="I7" s="28" t="e">
        <f>F7-A7</f>
        <v>#VALUE!</v>
      </c>
      <c r="J7" s="45">
        <f t="shared" si="0"/>
        <v>596221.15</v>
      </c>
      <c r="K7" s="45">
        <v>75943</v>
      </c>
      <c r="L7" s="47" t="s">
        <v>91</v>
      </c>
      <c r="M7" s="47" t="s">
        <v>92</v>
      </c>
      <c r="N7" s="62">
        <v>643048.95</v>
      </c>
      <c r="O7" s="28" t="e">
        <f>L7-A7</f>
        <v>#VALUE!</v>
      </c>
      <c r="P7" s="45">
        <f t="shared" si="1"/>
        <v>643048.95</v>
      </c>
      <c r="R7" s="24">
        <v>717759</v>
      </c>
      <c r="T7" s="67" t="s">
        <v>91</v>
      </c>
      <c r="U7" s="67" t="s">
        <v>92</v>
      </c>
      <c r="V7" s="68">
        <v>659380.53</v>
      </c>
      <c r="W7" s="24">
        <f t="shared" si="2"/>
        <v>-659380.53</v>
      </c>
      <c r="X7" s="24" t="e">
        <f>T7-A7</f>
        <v>#VALUE!</v>
      </c>
    </row>
    <row r="8" s="24" customFormat="1" ht="39" customHeight="1" spans="1:24">
      <c r="A8" s="161" t="s">
        <v>481</v>
      </c>
      <c r="B8" s="142"/>
      <c r="C8" s="57"/>
      <c r="D8" s="57">
        <v>135.6</v>
      </c>
      <c r="F8" s="47" t="s">
        <v>528</v>
      </c>
      <c r="G8" s="47" t="s">
        <v>529</v>
      </c>
      <c r="H8" s="62">
        <v>135.6</v>
      </c>
      <c r="I8" s="28" t="e">
        <f>F8-A8</f>
        <v>#VALUE!</v>
      </c>
      <c r="J8" s="45">
        <f t="shared" si="0"/>
        <v>135.6</v>
      </c>
      <c r="K8" s="45"/>
      <c r="L8" s="47" t="s">
        <v>528</v>
      </c>
      <c r="M8" s="47" t="s">
        <v>529</v>
      </c>
      <c r="N8" s="62">
        <v>135.6</v>
      </c>
      <c r="O8" s="28" t="e">
        <f>L8-A8</f>
        <v>#VALUE!</v>
      </c>
      <c r="P8" s="45">
        <f t="shared" si="1"/>
        <v>135.6</v>
      </c>
      <c r="T8" s="67" t="s">
        <v>528</v>
      </c>
      <c r="U8" s="67" t="s">
        <v>529</v>
      </c>
      <c r="V8" s="68">
        <v>135.6</v>
      </c>
      <c r="W8" s="24">
        <f t="shared" si="2"/>
        <v>-135.6</v>
      </c>
      <c r="X8" s="24" t="e">
        <f>T8-A8</f>
        <v>#VALUE!</v>
      </c>
    </row>
    <row r="9" s="24" customFormat="1" ht="39" customHeight="1" spans="1:23">
      <c r="A9" s="162" t="s">
        <v>84</v>
      </c>
      <c r="B9" s="154"/>
      <c r="F9" s="41" t="str">
        <f>""</f>
        <v/>
      </c>
      <c r="G9" s="41" t="str">
        <f>""</f>
        <v/>
      </c>
      <c r="H9" s="41" t="str">
        <f>""</f>
        <v/>
      </c>
      <c r="I9" s="28"/>
      <c r="L9" s="41" t="str">
        <f>""</f>
        <v/>
      </c>
      <c r="M9" s="61" t="str">
        <f>""</f>
        <v/>
      </c>
      <c r="N9" s="41" t="str">
        <f>""</f>
        <v/>
      </c>
      <c r="V9" s="157" t="e">
        <f>V10+#REF!+#REF!+#REF!+#REF!+#REF!+#REF!+#REF!+#REF!+#REF!+#REF!+#REF!+#REF!+#REF!+#REF!+#REF!+#REF!+#REF!+#REF!+#REF!+#REF!</f>
        <v>#REF!</v>
      </c>
      <c r="W9" s="157" t="e">
        <f>W10+#REF!+#REF!+#REF!+#REF!+#REF!+#REF!+#REF!+#REF!+#REF!+#REF!+#REF!+#REF!+#REF!+#REF!+#REF!+#REF!+#REF!+#REF!+#REF!+#REF!</f>
        <v>#REF!</v>
      </c>
    </row>
    <row r="10" ht="19.5" customHeight="1" spans="16:24">
      <c r="P10" s="73"/>
      <c r="T10" s="133" t="s">
        <v>122</v>
      </c>
      <c r="U10" s="133" t="s">
        <v>123</v>
      </c>
      <c r="V10" s="134">
        <v>19998</v>
      </c>
      <c r="W10" s="29">
        <f>B10-V10</f>
        <v>-19998</v>
      </c>
      <c r="X10" s="29">
        <f>T10-A10</f>
        <v>232</v>
      </c>
    </row>
    <row r="11" ht="19.5" customHeight="1" spans="16:24">
      <c r="P11" s="73"/>
      <c r="T11" s="133" t="s">
        <v>124</v>
      </c>
      <c r="U11" s="133" t="s">
        <v>125</v>
      </c>
      <c r="V11" s="134">
        <v>19998</v>
      </c>
      <c r="W11" s="29">
        <f>B11-V11</f>
        <v>-19998</v>
      </c>
      <c r="X11" s="29">
        <f>T11-A11</f>
        <v>23203</v>
      </c>
    </row>
    <row r="12" ht="19.5" customHeight="1" spans="1:24">
      <c r="A12" s="117" t="s">
        <v>595</v>
      </c>
      <c r="P12" s="73"/>
      <c r="T12" s="133" t="s">
        <v>126</v>
      </c>
      <c r="U12" s="133" t="s">
        <v>127</v>
      </c>
      <c r="V12" s="134">
        <v>19998</v>
      </c>
      <c r="W12" s="29">
        <f>B12-V12</f>
        <v>-19998</v>
      </c>
      <c r="X12" s="29" t="e">
        <f>T12-A12</f>
        <v>#VALUE!</v>
      </c>
    </row>
    <row r="13" ht="19.5" customHeight="1" spans="16:16">
      <c r="P13" s="73"/>
    </row>
    <row r="14" ht="19.5" customHeight="1" spans="16:16">
      <c r="P14" s="73"/>
    </row>
    <row r="15" ht="19.5" customHeight="1" spans="16:16">
      <c r="P15" s="73"/>
    </row>
    <row r="16" ht="19.5" customHeight="1" spans="16:16">
      <c r="P16" s="73"/>
    </row>
    <row r="17" ht="19.5" customHeight="1" spans="16:16">
      <c r="P17" s="73"/>
    </row>
    <row r="18" ht="19.5" customHeight="1" spans="16:16">
      <c r="P18" s="73"/>
    </row>
    <row r="19" ht="19.5" customHeight="1" spans="16:16">
      <c r="P19" s="73"/>
    </row>
    <row r="20" ht="19.5" customHeight="1" spans="16:16">
      <c r="P20" s="73"/>
    </row>
    <row r="21" ht="19.5" customHeight="1" spans="16:16">
      <c r="P21" s="73"/>
    </row>
    <row r="22" ht="19.5" customHeight="1" spans="16:16">
      <c r="P22" s="73"/>
    </row>
    <row r="23" ht="19.5" customHeight="1" spans="16:16">
      <c r="P23" s="73"/>
    </row>
    <row r="24" ht="19.5" customHeight="1" spans="16:16">
      <c r="P24" s="73"/>
    </row>
    <row r="25" ht="19.5" customHeight="1" spans="16:16">
      <c r="P25"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B10" sqref="B10"/>
    </sheetView>
  </sheetViews>
  <sheetFormatPr defaultColWidth="7" defaultRowHeight="15"/>
  <cols>
    <col min="1" max="1" width="14.625" style="27" customWidth="1"/>
    <col min="2" max="2" width="46.625" style="24" customWidth="1"/>
    <col min="3" max="3" width="13" style="28" customWidth="1"/>
    <col min="4" max="4" width="10.375" style="24" hidden="1" customWidth="1"/>
    <col min="5" max="5" width="9.625" style="29" hidden="1" customWidth="1"/>
    <col min="6" max="6" width="8.125" style="29" hidden="1" customWidth="1"/>
    <col min="7" max="7" width="9.625" style="30" hidden="1" customWidth="1"/>
    <col min="8" max="8" width="17.5" style="30" hidden="1" customWidth="1"/>
    <col min="9" max="9" width="12.5" style="31" hidden="1" customWidth="1"/>
    <col min="10" max="10" width="7" style="32" hidden="1" customWidth="1"/>
    <col min="11" max="12" width="7" style="29" hidden="1" customWidth="1"/>
    <col min="13" max="13" width="13.875" style="29" hidden="1" customWidth="1"/>
    <col min="14" max="14" width="7.875" style="29" hidden="1" customWidth="1"/>
    <col min="15" max="15" width="9.5" style="29" hidden="1" customWidth="1"/>
    <col min="16" max="16" width="6.875" style="29" hidden="1" customWidth="1"/>
    <col min="17" max="17" width="9" style="29" hidden="1" customWidth="1"/>
    <col min="18" max="18" width="5.875" style="29" hidden="1" customWidth="1"/>
    <col min="19" max="19" width="5.25" style="29" hidden="1" customWidth="1"/>
    <col min="20" max="20" width="6.5" style="29" hidden="1" customWidth="1"/>
    <col min="21" max="22" width="7" style="29" hidden="1" customWidth="1"/>
    <col min="23" max="23" width="10.625" style="29" hidden="1" customWidth="1"/>
    <col min="24" max="24" width="10.5" style="29" hidden="1" customWidth="1"/>
    <col min="25" max="25" width="7" style="29" hidden="1" customWidth="1"/>
    <col min="26" max="16384" width="7" style="29"/>
  </cols>
  <sheetData>
    <row r="1" ht="23.25" customHeight="1" spans="1:1">
      <c r="A1" s="33" t="s">
        <v>598</v>
      </c>
    </row>
    <row r="2" ht="24" spans="1:9">
      <c r="A2" s="34" t="s">
        <v>29</v>
      </c>
      <c r="B2" s="35"/>
      <c r="C2" s="36"/>
      <c r="G2" s="29"/>
      <c r="H2" s="29"/>
      <c r="I2" s="29"/>
    </row>
    <row r="3" spans="3:13">
      <c r="C3" s="107" t="s">
        <v>467</v>
      </c>
      <c r="E3" s="29">
        <v>12.11</v>
      </c>
      <c r="G3" s="29">
        <v>12.22</v>
      </c>
      <c r="H3" s="29"/>
      <c r="I3" s="29"/>
      <c r="M3" s="29">
        <v>1.2</v>
      </c>
    </row>
    <row r="4" ht="45.75" customHeight="1" spans="1:15">
      <c r="A4" s="128" t="s">
        <v>599</v>
      </c>
      <c r="B4" s="138" t="s">
        <v>600</v>
      </c>
      <c r="C4" s="139" t="s">
        <v>55</v>
      </c>
      <c r="G4" s="129" t="s">
        <v>601</v>
      </c>
      <c r="H4" s="129" t="s">
        <v>602</v>
      </c>
      <c r="I4" s="129" t="s">
        <v>603</v>
      </c>
      <c r="M4" s="129" t="s">
        <v>601</v>
      </c>
      <c r="N4" s="132" t="s">
        <v>602</v>
      </c>
      <c r="O4" s="129" t="s">
        <v>603</v>
      </c>
    </row>
    <row r="5" ht="45.75" customHeight="1" spans="1:25">
      <c r="A5" s="140" t="s">
        <v>604</v>
      </c>
      <c r="B5" s="141" t="s">
        <v>605</v>
      </c>
      <c r="C5" s="142"/>
      <c r="D5" s="45">
        <v>105429</v>
      </c>
      <c r="E5" s="126">
        <v>595734.14</v>
      </c>
      <c r="F5" s="29">
        <f>104401+13602</f>
        <v>118003</v>
      </c>
      <c r="G5" s="30" t="s">
        <v>91</v>
      </c>
      <c r="H5" s="30" t="s">
        <v>476</v>
      </c>
      <c r="I5" s="31">
        <v>596221.15</v>
      </c>
      <c r="J5" s="32">
        <f t="shared" ref="J5:J11" si="0">G5-A5</f>
        <v>-22</v>
      </c>
      <c r="K5" s="73">
        <f t="shared" ref="K5:K11" si="1">I5-C5</f>
        <v>596221.15</v>
      </c>
      <c r="L5" s="73">
        <v>75943</v>
      </c>
      <c r="M5" s="30" t="s">
        <v>91</v>
      </c>
      <c r="N5" s="30" t="s">
        <v>476</v>
      </c>
      <c r="O5" s="31">
        <v>643048.95</v>
      </c>
      <c r="P5" s="32">
        <f t="shared" ref="P5:P11" si="2">M5-A5</f>
        <v>-22</v>
      </c>
      <c r="Q5" s="73">
        <f t="shared" ref="Q5:Q11" si="3">O5-C5</f>
        <v>643048.95</v>
      </c>
      <c r="S5" s="29">
        <v>717759</v>
      </c>
      <c r="U5" s="133" t="s">
        <v>91</v>
      </c>
      <c r="V5" s="133" t="s">
        <v>476</v>
      </c>
      <c r="W5" s="134">
        <v>659380.53</v>
      </c>
      <c r="X5" s="29">
        <f t="shared" ref="X5:X11" si="4">C5-W5</f>
        <v>-659380.53</v>
      </c>
      <c r="Y5" s="29">
        <f t="shared" ref="Y5:Y11" si="5">U5-A5</f>
        <v>-22</v>
      </c>
    </row>
    <row r="6" s="136" customFormat="1" ht="45.75" customHeight="1" spans="1:25">
      <c r="A6" s="143" t="s">
        <v>606</v>
      </c>
      <c r="B6" s="144" t="s">
        <v>607</v>
      </c>
      <c r="C6" s="127"/>
      <c r="D6" s="145"/>
      <c r="E6" s="136">
        <v>7616.62</v>
      </c>
      <c r="G6" s="146" t="s">
        <v>101</v>
      </c>
      <c r="H6" s="146" t="s">
        <v>608</v>
      </c>
      <c r="I6" s="146">
        <v>7616.62</v>
      </c>
      <c r="J6" s="136">
        <f t="shared" si="0"/>
        <v>-2200</v>
      </c>
      <c r="K6" s="136">
        <f t="shared" si="1"/>
        <v>7616.62</v>
      </c>
      <c r="M6" s="146" t="s">
        <v>101</v>
      </c>
      <c r="N6" s="146" t="s">
        <v>608</v>
      </c>
      <c r="O6" s="146">
        <v>7749.58</v>
      </c>
      <c r="P6" s="136">
        <f t="shared" si="2"/>
        <v>-2200</v>
      </c>
      <c r="Q6" s="136">
        <f t="shared" si="3"/>
        <v>7749.58</v>
      </c>
      <c r="U6" s="155" t="s">
        <v>101</v>
      </c>
      <c r="V6" s="155" t="s">
        <v>608</v>
      </c>
      <c r="W6" s="155">
        <v>8475.47</v>
      </c>
      <c r="X6" s="136">
        <f t="shared" si="4"/>
        <v>-8475.47</v>
      </c>
      <c r="Y6" s="136">
        <f t="shared" si="5"/>
        <v>-2200</v>
      </c>
    </row>
    <row r="7" s="137" customFormat="1" ht="45.75" customHeight="1" spans="1:25">
      <c r="A7" s="147" t="s">
        <v>609</v>
      </c>
      <c r="B7" s="147" t="s">
        <v>610</v>
      </c>
      <c r="C7" s="147"/>
      <c r="D7" s="148"/>
      <c r="E7" s="137">
        <v>3922.87</v>
      </c>
      <c r="G7" s="149" t="s">
        <v>104</v>
      </c>
      <c r="H7" s="149" t="s">
        <v>611</v>
      </c>
      <c r="I7" s="149">
        <v>3922.87</v>
      </c>
      <c r="J7" s="137">
        <f t="shared" si="0"/>
        <v>-220000</v>
      </c>
      <c r="K7" s="137">
        <f t="shared" si="1"/>
        <v>3922.87</v>
      </c>
      <c r="L7" s="137">
        <v>750</v>
      </c>
      <c r="M7" s="149" t="s">
        <v>104</v>
      </c>
      <c r="N7" s="149" t="s">
        <v>611</v>
      </c>
      <c r="O7" s="149">
        <v>4041.81</v>
      </c>
      <c r="P7" s="137">
        <f t="shared" si="2"/>
        <v>-220000</v>
      </c>
      <c r="Q7" s="137">
        <f t="shared" si="3"/>
        <v>4041.81</v>
      </c>
      <c r="U7" s="156" t="s">
        <v>104</v>
      </c>
      <c r="V7" s="156" t="s">
        <v>611</v>
      </c>
      <c r="W7" s="156">
        <v>4680.94</v>
      </c>
      <c r="X7" s="137">
        <f t="shared" si="4"/>
        <v>-4680.94</v>
      </c>
      <c r="Y7" s="137">
        <f t="shared" si="5"/>
        <v>-220000</v>
      </c>
    </row>
    <row r="8" ht="45.75" customHeight="1" spans="1:25">
      <c r="A8" s="127" t="s">
        <v>481</v>
      </c>
      <c r="B8" s="150"/>
      <c r="C8" s="142"/>
      <c r="D8" s="57"/>
      <c r="E8" s="151">
        <v>135.6</v>
      </c>
      <c r="G8" s="30" t="s">
        <v>528</v>
      </c>
      <c r="H8" s="30" t="s">
        <v>612</v>
      </c>
      <c r="I8" s="31">
        <v>135.6</v>
      </c>
      <c r="J8" s="32" t="e">
        <f t="shared" si="0"/>
        <v>#VALUE!</v>
      </c>
      <c r="K8" s="73">
        <f t="shared" si="1"/>
        <v>135.6</v>
      </c>
      <c r="L8" s="73"/>
      <c r="M8" s="30" t="s">
        <v>528</v>
      </c>
      <c r="N8" s="30" t="s">
        <v>612</v>
      </c>
      <c r="O8" s="31">
        <v>135.6</v>
      </c>
      <c r="P8" s="32" t="e">
        <f t="shared" si="2"/>
        <v>#VALUE!</v>
      </c>
      <c r="Q8" s="73">
        <f t="shared" si="3"/>
        <v>135.6</v>
      </c>
      <c r="U8" s="133" t="s">
        <v>528</v>
      </c>
      <c r="V8" s="133" t="s">
        <v>612</v>
      </c>
      <c r="W8" s="134">
        <v>135.6</v>
      </c>
      <c r="X8" s="29">
        <f t="shared" si="4"/>
        <v>-135.6</v>
      </c>
      <c r="Y8" s="29" t="e">
        <f t="shared" si="5"/>
        <v>#VALUE!</v>
      </c>
    </row>
    <row r="9" ht="45.75" customHeight="1" spans="1:25">
      <c r="A9" s="143" t="s">
        <v>613</v>
      </c>
      <c r="B9" s="143" t="s">
        <v>614</v>
      </c>
      <c r="C9" s="142"/>
      <c r="D9" s="45"/>
      <c r="E9" s="73">
        <v>7616.62</v>
      </c>
      <c r="G9" s="30" t="s">
        <v>101</v>
      </c>
      <c r="H9" s="30" t="s">
        <v>608</v>
      </c>
      <c r="I9" s="31">
        <v>7616.62</v>
      </c>
      <c r="J9" s="32">
        <f t="shared" si="0"/>
        <v>-2201</v>
      </c>
      <c r="K9" s="73">
        <f t="shared" si="1"/>
        <v>7616.62</v>
      </c>
      <c r="L9" s="73"/>
      <c r="M9" s="30" t="s">
        <v>101</v>
      </c>
      <c r="N9" s="30" t="s">
        <v>608</v>
      </c>
      <c r="O9" s="31">
        <v>7749.58</v>
      </c>
      <c r="P9" s="32">
        <f t="shared" si="2"/>
        <v>-2201</v>
      </c>
      <c r="Q9" s="73">
        <f t="shared" si="3"/>
        <v>7749.58</v>
      </c>
      <c r="U9" s="133" t="s">
        <v>101</v>
      </c>
      <c r="V9" s="133" t="s">
        <v>608</v>
      </c>
      <c r="W9" s="134">
        <v>8475.47</v>
      </c>
      <c r="X9" s="29">
        <f t="shared" si="4"/>
        <v>-8475.47</v>
      </c>
      <c r="Y9" s="29">
        <f t="shared" si="5"/>
        <v>-2201</v>
      </c>
    </row>
    <row r="10" ht="45.75" customHeight="1" spans="1:25">
      <c r="A10" s="147" t="s">
        <v>615</v>
      </c>
      <c r="B10" s="147" t="s">
        <v>616</v>
      </c>
      <c r="C10" s="142"/>
      <c r="D10" s="45"/>
      <c r="E10" s="73">
        <v>3922.87</v>
      </c>
      <c r="G10" s="30" t="s">
        <v>104</v>
      </c>
      <c r="H10" s="30" t="s">
        <v>611</v>
      </c>
      <c r="I10" s="31">
        <v>3922.87</v>
      </c>
      <c r="J10" s="32">
        <f t="shared" si="0"/>
        <v>-220100</v>
      </c>
      <c r="K10" s="73">
        <f t="shared" si="1"/>
        <v>3922.87</v>
      </c>
      <c r="L10" s="73">
        <v>750</v>
      </c>
      <c r="M10" s="30" t="s">
        <v>104</v>
      </c>
      <c r="N10" s="30" t="s">
        <v>611</v>
      </c>
      <c r="O10" s="31">
        <v>4041.81</v>
      </c>
      <c r="P10" s="32">
        <f t="shared" si="2"/>
        <v>-220100</v>
      </c>
      <c r="Q10" s="73">
        <f t="shared" si="3"/>
        <v>4041.81</v>
      </c>
      <c r="U10" s="133" t="s">
        <v>104</v>
      </c>
      <c r="V10" s="133" t="s">
        <v>611</v>
      </c>
      <c r="W10" s="134">
        <v>4680.94</v>
      </c>
      <c r="X10" s="29">
        <f t="shared" si="4"/>
        <v>-4680.94</v>
      </c>
      <c r="Y10" s="29">
        <f t="shared" si="5"/>
        <v>-220100</v>
      </c>
    </row>
    <row r="11" ht="45.75" customHeight="1" spans="1:25">
      <c r="A11" s="127" t="s">
        <v>481</v>
      </c>
      <c r="B11" s="150"/>
      <c r="C11" s="142"/>
      <c r="D11" s="57"/>
      <c r="E11" s="151">
        <v>135.6</v>
      </c>
      <c r="G11" s="30" t="s">
        <v>528</v>
      </c>
      <c r="H11" s="30" t="s">
        <v>612</v>
      </c>
      <c r="I11" s="31">
        <v>135.6</v>
      </c>
      <c r="J11" s="32" t="e">
        <f t="shared" si="0"/>
        <v>#VALUE!</v>
      </c>
      <c r="K11" s="73">
        <f t="shared" si="1"/>
        <v>135.6</v>
      </c>
      <c r="L11" s="73"/>
      <c r="M11" s="30" t="s">
        <v>528</v>
      </c>
      <c r="N11" s="30" t="s">
        <v>612</v>
      </c>
      <c r="O11" s="31">
        <v>135.6</v>
      </c>
      <c r="P11" s="32" t="e">
        <f t="shared" si="2"/>
        <v>#VALUE!</v>
      </c>
      <c r="Q11" s="73">
        <f t="shared" si="3"/>
        <v>135.6</v>
      </c>
      <c r="U11" s="133" t="s">
        <v>528</v>
      </c>
      <c r="V11" s="133" t="s">
        <v>612</v>
      </c>
      <c r="W11" s="134">
        <v>135.6</v>
      </c>
      <c r="X11" s="29">
        <f t="shared" si="4"/>
        <v>-135.6</v>
      </c>
      <c r="Y11" s="29" t="e">
        <f t="shared" si="5"/>
        <v>#VALUE!</v>
      </c>
    </row>
    <row r="12" ht="45.75" customHeight="1" spans="1:24">
      <c r="A12" s="152" t="s">
        <v>483</v>
      </c>
      <c r="B12" s="153"/>
      <c r="C12" s="154"/>
      <c r="G12" s="129" t="str">
        <f>""</f>
        <v/>
      </c>
      <c r="H12" s="129" t="str">
        <f>""</f>
        <v/>
      </c>
      <c r="I12" s="129" t="str">
        <f>""</f>
        <v/>
      </c>
      <c r="M12" s="129" t="str">
        <f>""</f>
        <v/>
      </c>
      <c r="N12" s="132" t="str">
        <f>""</f>
        <v/>
      </c>
      <c r="O12" s="129" t="str">
        <f>""</f>
        <v/>
      </c>
      <c r="W12" s="157" t="e">
        <f>W13+#REF!+#REF!+#REF!+#REF!+#REF!+#REF!+#REF!+#REF!+#REF!+#REF!+#REF!+#REF!+#REF!+#REF!+#REF!+#REF!+#REF!+#REF!+#REF!+#REF!</f>
        <v>#REF!</v>
      </c>
      <c r="X12" s="157" t="e">
        <f>X13+#REF!+#REF!+#REF!+#REF!+#REF!+#REF!+#REF!+#REF!+#REF!+#REF!+#REF!+#REF!+#REF!+#REF!+#REF!+#REF!+#REF!+#REF!+#REF!+#REF!</f>
        <v>#REF!</v>
      </c>
    </row>
    <row r="13" ht="19.5" customHeight="1" spans="17:25">
      <c r="Q13" s="73"/>
      <c r="U13" s="133" t="s">
        <v>122</v>
      </c>
      <c r="V13" s="133" t="s">
        <v>123</v>
      </c>
      <c r="W13" s="134">
        <v>19998</v>
      </c>
      <c r="X13" s="29">
        <f>C13-W13</f>
        <v>-19998</v>
      </c>
      <c r="Y13" s="29">
        <f>U13-A13</f>
        <v>232</v>
      </c>
    </row>
    <row r="14" ht="19.5" customHeight="1" spans="17:25">
      <c r="Q14" s="73"/>
      <c r="U14" s="133" t="s">
        <v>124</v>
      </c>
      <c r="V14" s="133" t="s">
        <v>125</v>
      </c>
      <c r="W14" s="134">
        <v>19998</v>
      </c>
      <c r="X14" s="29">
        <f>C14-W14</f>
        <v>-19998</v>
      </c>
      <c r="Y14" s="29">
        <f>U14-A14</f>
        <v>23203</v>
      </c>
    </row>
    <row r="15" ht="19.5" customHeight="1" spans="2:25">
      <c r="B15" s="117" t="s">
        <v>595</v>
      </c>
      <c r="Q15" s="73"/>
      <c r="U15" s="133" t="s">
        <v>126</v>
      </c>
      <c r="V15" s="133" t="s">
        <v>127</v>
      </c>
      <c r="W15" s="134">
        <v>19998</v>
      </c>
      <c r="X15" s="29">
        <f>C15-W15</f>
        <v>-19998</v>
      </c>
      <c r="Y15" s="29">
        <f>U15-A15</f>
        <v>2320301</v>
      </c>
    </row>
    <row r="16" ht="19.5" customHeight="1" spans="17:17">
      <c r="Q16" s="73"/>
    </row>
    <row r="17" ht="19.5" customHeight="1" spans="17:17">
      <c r="Q17" s="73"/>
    </row>
    <row r="18" ht="19.5" customHeight="1" spans="17:17">
      <c r="Q18" s="73"/>
    </row>
    <row r="19" ht="19.5" customHeight="1" spans="17:17">
      <c r="Q19" s="73"/>
    </row>
    <row r="20" ht="19.5" customHeight="1" spans="17:17">
      <c r="Q20" s="73"/>
    </row>
    <row r="21" ht="19.5" customHeight="1" spans="17:17">
      <c r="Q21" s="73"/>
    </row>
    <row r="22" ht="19.5" customHeight="1" spans="17:17">
      <c r="Q22" s="73"/>
    </row>
    <row r="23" ht="19.5" customHeight="1" spans="17:17">
      <c r="Q23" s="73"/>
    </row>
    <row r="24" ht="19.5" customHeight="1" spans="17:17">
      <c r="Q24" s="73"/>
    </row>
    <row r="25" ht="19.5" customHeight="1" spans="17:17">
      <c r="Q25" s="73"/>
    </row>
    <row r="26" ht="19.5" customHeight="1" spans="17:17">
      <c r="Q26" s="73"/>
    </row>
    <row r="27" ht="19.5" customHeight="1" spans="17:17">
      <c r="Q27" s="73"/>
    </row>
    <row r="28" ht="19.5" customHeight="1" spans="17:17">
      <c r="Q28" s="73"/>
    </row>
  </sheetData>
  <mergeCells count="2">
    <mergeCell ref="A2:C2"/>
    <mergeCell ref="A12:B1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F29" sqref="F29"/>
    </sheetView>
  </sheetViews>
  <sheetFormatPr defaultColWidth="7" defaultRowHeight="15"/>
  <cols>
    <col min="1" max="2" width="37" style="27" customWidth="1"/>
    <col min="3" max="3" width="10.375" style="24" hidden="1" customWidth="1"/>
    <col min="4" max="4" width="9.625" style="29" hidden="1" customWidth="1"/>
    <col min="5" max="5" width="8.125" style="29" hidden="1" customWidth="1"/>
    <col min="6" max="6" width="9.625" style="30" hidden="1" customWidth="1"/>
    <col min="7" max="7" width="17.5" style="30" hidden="1" customWidth="1"/>
    <col min="8" max="8" width="12.5" style="31" hidden="1" customWidth="1"/>
    <col min="9" max="9" width="7" style="32" hidden="1" customWidth="1"/>
    <col min="10" max="11" width="7" style="29" hidden="1" customWidth="1"/>
    <col min="12" max="12" width="13.875" style="29" hidden="1" customWidth="1"/>
    <col min="13" max="13" width="7.875" style="29" hidden="1" customWidth="1"/>
    <col min="14" max="14" width="9.5" style="29" hidden="1" customWidth="1"/>
    <col min="15" max="15" width="6.875" style="29" hidden="1" customWidth="1"/>
    <col min="16" max="16" width="9" style="29" hidden="1" customWidth="1"/>
    <col min="17" max="17" width="5.875" style="29" hidden="1" customWidth="1"/>
    <col min="18" max="18" width="5.25" style="29" hidden="1" customWidth="1"/>
    <col min="19" max="19" width="6.5" style="29" hidden="1" customWidth="1"/>
    <col min="20" max="21" width="7" style="29" hidden="1" customWidth="1"/>
    <col min="22" max="22" width="10.625" style="29" hidden="1" customWidth="1"/>
    <col min="23" max="23" width="10.5" style="29" hidden="1" customWidth="1"/>
    <col min="24" max="24" width="7" style="29" hidden="1" customWidth="1"/>
    <col min="25" max="16384" width="7" style="29"/>
  </cols>
  <sheetData>
    <row r="1" ht="21.75" customHeight="1" spans="1:2">
      <c r="A1" s="33" t="s">
        <v>617</v>
      </c>
      <c r="B1" s="33"/>
    </row>
    <row r="2" ht="51.75" customHeight="1" spans="1:8">
      <c r="A2" s="119" t="s">
        <v>31</v>
      </c>
      <c r="B2" s="120"/>
      <c r="F2" s="29"/>
      <c r="G2" s="29"/>
      <c r="H2" s="29"/>
    </row>
    <row r="3" spans="2:12">
      <c r="B3" s="107" t="s">
        <v>467</v>
      </c>
      <c r="D3" s="29">
        <v>12.11</v>
      </c>
      <c r="F3" s="29">
        <v>12.22</v>
      </c>
      <c r="G3" s="29"/>
      <c r="H3" s="29"/>
      <c r="L3" s="29">
        <v>1.2</v>
      </c>
    </row>
    <row r="4" s="118" customFormat="1" ht="39.75" customHeight="1" spans="1:14">
      <c r="A4" s="121" t="s">
        <v>468</v>
      </c>
      <c r="B4" s="121" t="s">
        <v>132</v>
      </c>
      <c r="C4" s="122"/>
      <c r="F4" s="123" t="s">
        <v>472</v>
      </c>
      <c r="G4" s="123" t="s">
        <v>473</v>
      </c>
      <c r="H4" s="123" t="s">
        <v>474</v>
      </c>
      <c r="I4" s="130"/>
      <c r="L4" s="123" t="s">
        <v>472</v>
      </c>
      <c r="M4" s="131" t="s">
        <v>473</v>
      </c>
      <c r="N4" s="123" t="s">
        <v>474</v>
      </c>
    </row>
    <row r="5" ht="39.75" customHeight="1" spans="1:24">
      <c r="A5" s="124" t="s">
        <v>475</v>
      </c>
      <c r="B5" s="125"/>
      <c r="C5" s="45">
        <v>105429</v>
      </c>
      <c r="D5" s="126">
        <v>595734.14</v>
      </c>
      <c r="E5" s="29">
        <f>104401+13602</f>
        <v>118003</v>
      </c>
      <c r="F5" s="30" t="s">
        <v>91</v>
      </c>
      <c r="G5" s="30" t="s">
        <v>476</v>
      </c>
      <c r="H5" s="31">
        <v>596221.15</v>
      </c>
      <c r="I5" s="32" t="e">
        <f>F5-A5</f>
        <v>#VALUE!</v>
      </c>
      <c r="J5" s="73" t="e">
        <f>H5-#REF!</f>
        <v>#REF!</v>
      </c>
      <c r="K5" s="73">
        <v>75943</v>
      </c>
      <c r="L5" s="30" t="s">
        <v>91</v>
      </c>
      <c r="M5" s="30" t="s">
        <v>476</v>
      </c>
      <c r="N5" s="31">
        <v>643048.95</v>
      </c>
      <c r="O5" s="32" t="e">
        <f>L5-A5</f>
        <v>#VALUE!</v>
      </c>
      <c r="P5" s="73" t="e">
        <f>N5-#REF!</f>
        <v>#REF!</v>
      </c>
      <c r="R5" s="29">
        <v>717759</v>
      </c>
      <c r="T5" s="133" t="s">
        <v>91</v>
      </c>
      <c r="U5" s="133" t="s">
        <v>476</v>
      </c>
      <c r="V5" s="134">
        <v>659380.53</v>
      </c>
      <c r="W5" s="29" t="e">
        <f>#REF!-V5</f>
        <v>#REF!</v>
      </c>
      <c r="X5" s="29" t="e">
        <f>T5-A5</f>
        <v>#VALUE!</v>
      </c>
    </row>
    <row r="6" ht="39.75" customHeight="1" spans="1:22">
      <c r="A6" s="124" t="s">
        <v>477</v>
      </c>
      <c r="B6" s="125"/>
      <c r="C6" s="45"/>
      <c r="D6" s="126"/>
      <c r="J6" s="73"/>
      <c r="K6" s="73"/>
      <c r="L6" s="30"/>
      <c r="M6" s="30"/>
      <c r="N6" s="31"/>
      <c r="O6" s="32"/>
      <c r="P6" s="73"/>
      <c r="T6" s="133"/>
      <c r="U6" s="133"/>
      <c r="V6" s="134"/>
    </row>
    <row r="7" ht="39.75" customHeight="1" spans="1:22">
      <c r="A7" s="124" t="s">
        <v>478</v>
      </c>
      <c r="B7" s="125"/>
      <c r="C7" s="45"/>
      <c r="D7" s="126"/>
      <c r="J7" s="73"/>
      <c r="K7" s="73"/>
      <c r="L7" s="30"/>
      <c r="M7" s="30"/>
      <c r="N7" s="31"/>
      <c r="O7" s="32"/>
      <c r="P7" s="73"/>
      <c r="T7" s="133"/>
      <c r="U7" s="133"/>
      <c r="V7" s="134"/>
    </row>
    <row r="8" ht="39.75" customHeight="1" spans="1:22">
      <c r="A8" s="124" t="s">
        <v>479</v>
      </c>
      <c r="B8" s="125"/>
      <c r="C8" s="45"/>
      <c r="D8" s="126"/>
      <c r="J8" s="73"/>
      <c r="K8" s="73"/>
      <c r="L8" s="30"/>
      <c r="M8" s="30"/>
      <c r="N8" s="31"/>
      <c r="O8" s="32"/>
      <c r="P8" s="73"/>
      <c r="T8" s="133"/>
      <c r="U8" s="133"/>
      <c r="V8" s="134"/>
    </row>
    <row r="9" ht="39.75" customHeight="1" spans="1:22">
      <c r="A9" s="124" t="s">
        <v>480</v>
      </c>
      <c r="B9" s="125"/>
      <c r="C9" s="45"/>
      <c r="D9" s="126"/>
      <c r="J9" s="73"/>
      <c r="K9" s="73"/>
      <c r="L9" s="30"/>
      <c r="M9" s="30"/>
      <c r="N9" s="31"/>
      <c r="O9" s="32"/>
      <c r="P9" s="73"/>
      <c r="T9" s="133"/>
      <c r="U9" s="133"/>
      <c r="V9" s="134"/>
    </row>
    <row r="10" ht="39.75" customHeight="1" spans="1:22">
      <c r="A10" s="124" t="s">
        <v>481</v>
      </c>
      <c r="B10" s="125"/>
      <c r="C10" s="45"/>
      <c r="D10" s="126"/>
      <c r="J10" s="73"/>
      <c r="K10" s="73"/>
      <c r="L10" s="30"/>
      <c r="M10" s="30"/>
      <c r="N10" s="31"/>
      <c r="O10" s="32"/>
      <c r="P10" s="73"/>
      <c r="T10" s="133"/>
      <c r="U10" s="133"/>
      <c r="V10" s="134"/>
    </row>
    <row r="11" ht="39.75" customHeight="1" spans="1:22">
      <c r="A11" s="124" t="s">
        <v>482</v>
      </c>
      <c r="B11" s="127"/>
      <c r="C11" s="45"/>
      <c r="D11" s="73"/>
      <c r="J11" s="73"/>
      <c r="K11" s="73"/>
      <c r="L11" s="30"/>
      <c r="M11" s="30"/>
      <c r="N11" s="31"/>
      <c r="O11" s="32"/>
      <c r="P11" s="73"/>
      <c r="T11" s="133"/>
      <c r="U11" s="133"/>
      <c r="V11" s="134"/>
    </row>
    <row r="12" ht="39.75" customHeight="1" spans="1:23">
      <c r="A12" s="128" t="s">
        <v>483</v>
      </c>
      <c r="B12" s="125"/>
      <c r="F12" s="129" t="str">
        <f>""</f>
        <v/>
      </c>
      <c r="G12" s="129" t="str">
        <f>""</f>
        <v/>
      </c>
      <c r="H12" s="129" t="str">
        <f>""</f>
        <v/>
      </c>
      <c r="L12" s="129" t="str">
        <f>""</f>
        <v/>
      </c>
      <c r="M12" s="132" t="str">
        <f>""</f>
        <v/>
      </c>
      <c r="N12" s="129" t="str">
        <f>""</f>
        <v/>
      </c>
      <c r="V12" s="135" t="e">
        <f>V13+#REF!+#REF!+#REF!+#REF!+#REF!+#REF!+#REF!+#REF!+#REF!+#REF!+#REF!+#REF!+#REF!+#REF!+#REF!+#REF!+#REF!+#REF!+#REF!+#REF!</f>
        <v>#REF!</v>
      </c>
      <c r="W12" s="135" t="e">
        <f>W13+#REF!+#REF!+#REF!+#REF!+#REF!+#REF!+#REF!+#REF!+#REF!+#REF!+#REF!+#REF!+#REF!+#REF!+#REF!+#REF!+#REF!+#REF!+#REF!+#REF!</f>
        <v>#REF!</v>
      </c>
    </row>
    <row r="13" ht="19.5" customHeight="1" spans="16:24">
      <c r="P13" s="73"/>
      <c r="T13" s="133" t="s">
        <v>122</v>
      </c>
      <c r="U13" s="133" t="s">
        <v>123</v>
      </c>
      <c r="V13" s="134">
        <v>19998</v>
      </c>
      <c r="W13" s="29" t="e">
        <f>#REF!-V13</f>
        <v>#REF!</v>
      </c>
      <c r="X13" s="29">
        <f>T13-A13</f>
        <v>232</v>
      </c>
    </row>
    <row r="14" ht="19.5" customHeight="1" spans="16:24">
      <c r="P14" s="73"/>
      <c r="T14" s="133" t="s">
        <v>124</v>
      </c>
      <c r="U14" s="133" t="s">
        <v>125</v>
      </c>
      <c r="V14" s="134">
        <v>19998</v>
      </c>
      <c r="W14" s="29" t="e">
        <f>#REF!-V14</f>
        <v>#REF!</v>
      </c>
      <c r="X14" s="29">
        <f>T14-A14</f>
        <v>23203</v>
      </c>
    </row>
    <row r="15" ht="19.5" customHeight="1" spans="16:24">
      <c r="P15" s="73"/>
      <c r="T15" s="133" t="s">
        <v>126</v>
      </c>
      <c r="U15" s="133" t="s">
        <v>127</v>
      </c>
      <c r="V15" s="134">
        <v>19998</v>
      </c>
      <c r="W15" s="29" t="e">
        <f>#REF!-V15</f>
        <v>#REF!</v>
      </c>
      <c r="X15" s="29">
        <f>T15-A15</f>
        <v>2320301</v>
      </c>
    </row>
    <row r="16" ht="19.5" customHeight="1" spans="1:16">
      <c r="A16" s="117" t="s">
        <v>595</v>
      </c>
      <c r="P16" s="73"/>
    </row>
    <row r="17" s="29" customFormat="1" ht="19.5" customHeight="1" spans="16:16">
      <c r="P17" s="73"/>
    </row>
    <row r="18" s="29" customFormat="1" ht="19.5" customHeight="1" spans="16:16">
      <c r="P18" s="73"/>
    </row>
    <row r="19" s="29" customFormat="1" ht="19.5" customHeight="1" spans="16:16">
      <c r="P19" s="73"/>
    </row>
    <row r="20" s="29" customFormat="1" ht="19.5" customHeight="1" spans="16:16">
      <c r="P20" s="73"/>
    </row>
    <row r="21" s="29" customFormat="1" ht="19.5" customHeight="1" spans="16:16">
      <c r="P21" s="73"/>
    </row>
    <row r="22" s="29" customFormat="1" ht="19.5" customHeight="1" spans="16:16">
      <c r="P22" s="73"/>
    </row>
    <row r="23" s="29" customFormat="1" ht="19.5" customHeight="1" spans="16:16">
      <c r="P23" s="73"/>
    </row>
    <row r="24" s="29" customFormat="1" ht="19.5" customHeight="1" spans="16:16">
      <c r="P24" s="73"/>
    </row>
    <row r="25" s="29" customFormat="1" ht="19.5" customHeight="1" spans="16:16">
      <c r="P25" s="73"/>
    </row>
    <row r="26" s="29" customFormat="1" ht="19.5" customHeight="1" spans="16:16">
      <c r="P26" s="73"/>
    </row>
    <row r="27" s="29" customFormat="1" ht="19.5" customHeight="1" spans="16:16">
      <c r="P27" s="73"/>
    </row>
    <row r="28" s="29" customFormat="1" ht="19.5" customHeight="1" spans="16:16">
      <c r="P28"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F29" sqref="F29"/>
    </sheetView>
  </sheetViews>
  <sheetFormatPr defaultColWidth="7.875" defaultRowHeight="15.75" outlineLevelCol="4"/>
  <cols>
    <col min="1" max="2" width="37.625" style="101" customWidth="1"/>
    <col min="3" max="3" width="8" style="101" customWidth="1"/>
    <col min="4" max="4" width="7.875" style="101" customWidth="1"/>
    <col min="5" max="5" width="8.5" style="101" hidden="1" customWidth="1"/>
    <col min="6" max="6" width="7.875" style="101" hidden="1" customWidth="1"/>
    <col min="7" max="254" width="7.875" style="101"/>
    <col min="255" max="255" width="35.75" style="101" customWidth="1"/>
    <col min="256" max="256" width="7.875" style="101" hidden="1" customWidth="1"/>
    <col min="257" max="258" width="12" style="101" customWidth="1"/>
    <col min="259" max="259" width="8" style="101" customWidth="1"/>
    <col min="260" max="260" width="7.875" style="101" customWidth="1"/>
    <col min="261" max="262" width="7.875" style="101" hidden="1" customWidth="1"/>
    <col min="263" max="510" width="7.875" style="101"/>
    <col min="511" max="511" width="35.75" style="101" customWidth="1"/>
    <col min="512" max="512" width="7.875" style="101" hidden="1" customWidth="1"/>
    <col min="513" max="514" width="12" style="101" customWidth="1"/>
    <col min="515" max="515" width="8" style="101" customWidth="1"/>
    <col min="516" max="516" width="7.875" style="101" customWidth="1"/>
    <col min="517" max="518" width="7.875" style="101" hidden="1" customWidth="1"/>
    <col min="519" max="766" width="7.875" style="101"/>
    <col min="767" max="767" width="35.75" style="101" customWidth="1"/>
    <col min="768" max="768" width="7.875" style="101" hidden="1" customWidth="1"/>
    <col min="769" max="770" width="12" style="101" customWidth="1"/>
    <col min="771" max="771" width="8" style="101" customWidth="1"/>
    <col min="772" max="772" width="7.875" style="101" customWidth="1"/>
    <col min="773" max="774" width="7.875" style="101" hidden="1" customWidth="1"/>
    <col min="775" max="1022" width="7.875" style="101"/>
    <col min="1023" max="1023" width="35.75" style="101" customWidth="1"/>
    <col min="1024" max="1024" width="7.875" style="101" hidden="1" customWidth="1"/>
    <col min="1025" max="1026" width="12" style="101" customWidth="1"/>
    <col min="1027" max="1027" width="8" style="101" customWidth="1"/>
    <col min="1028" max="1028" width="7.875" style="101" customWidth="1"/>
    <col min="1029" max="1030" width="7.875" style="101" hidden="1" customWidth="1"/>
    <col min="1031" max="1278" width="7.875" style="101"/>
    <col min="1279" max="1279" width="35.75" style="101" customWidth="1"/>
    <col min="1280" max="1280" width="7.875" style="101" hidden="1" customWidth="1"/>
    <col min="1281" max="1282" width="12" style="101" customWidth="1"/>
    <col min="1283" max="1283" width="8" style="101" customWidth="1"/>
    <col min="1284" max="1284" width="7.875" style="101" customWidth="1"/>
    <col min="1285" max="1286" width="7.875" style="101" hidden="1" customWidth="1"/>
    <col min="1287" max="1534" width="7.875" style="101"/>
    <col min="1535" max="1535" width="35.75" style="101" customWidth="1"/>
    <col min="1536" max="1536" width="7.875" style="101" hidden="1" customWidth="1"/>
    <col min="1537" max="1538" width="12" style="101" customWidth="1"/>
    <col min="1539" max="1539" width="8" style="101" customWidth="1"/>
    <col min="1540" max="1540" width="7.875" style="101" customWidth="1"/>
    <col min="1541" max="1542" width="7.875" style="101" hidden="1" customWidth="1"/>
    <col min="1543" max="1790" width="7.875" style="101"/>
    <col min="1791" max="1791" width="35.75" style="101" customWidth="1"/>
    <col min="1792" max="1792" width="7.875" style="101" hidden="1" customWidth="1"/>
    <col min="1793" max="1794" width="12" style="101" customWidth="1"/>
    <col min="1795" max="1795" width="8" style="101" customWidth="1"/>
    <col min="1796" max="1796" width="7.875" style="101" customWidth="1"/>
    <col min="1797" max="1798" width="7.875" style="101" hidden="1" customWidth="1"/>
    <col min="1799" max="2046" width="7.875" style="101"/>
    <col min="2047" max="2047" width="35.75" style="101" customWidth="1"/>
    <col min="2048" max="2048" width="7.875" style="101" hidden="1" customWidth="1"/>
    <col min="2049" max="2050" width="12" style="101" customWidth="1"/>
    <col min="2051" max="2051" width="8" style="101" customWidth="1"/>
    <col min="2052" max="2052" width="7.875" style="101" customWidth="1"/>
    <col min="2053" max="2054" width="7.875" style="101" hidden="1" customWidth="1"/>
    <col min="2055" max="2302" width="7.875" style="101"/>
    <col min="2303" max="2303" width="35.75" style="101" customWidth="1"/>
    <col min="2304" max="2304" width="7.875" style="101" hidden="1" customWidth="1"/>
    <col min="2305" max="2306" width="12" style="101" customWidth="1"/>
    <col min="2307" max="2307" width="8" style="101" customWidth="1"/>
    <col min="2308" max="2308" width="7.875" style="101" customWidth="1"/>
    <col min="2309" max="2310" width="7.875" style="101" hidden="1" customWidth="1"/>
    <col min="2311" max="2558" width="7.875" style="101"/>
    <col min="2559" max="2559" width="35.75" style="101" customWidth="1"/>
    <col min="2560" max="2560" width="7.875" style="101" hidden="1" customWidth="1"/>
    <col min="2561" max="2562" width="12" style="101" customWidth="1"/>
    <col min="2563" max="2563" width="8" style="101" customWidth="1"/>
    <col min="2564" max="2564" width="7.875" style="101" customWidth="1"/>
    <col min="2565" max="2566" width="7.875" style="101" hidden="1" customWidth="1"/>
    <col min="2567" max="2814" width="7.875" style="101"/>
    <col min="2815" max="2815" width="35.75" style="101" customWidth="1"/>
    <col min="2816" max="2816" width="7.875" style="101" hidden="1" customWidth="1"/>
    <col min="2817" max="2818" width="12" style="101" customWidth="1"/>
    <col min="2819" max="2819" width="8" style="101" customWidth="1"/>
    <col min="2820" max="2820" width="7.875" style="101" customWidth="1"/>
    <col min="2821" max="2822" width="7.875" style="101" hidden="1" customWidth="1"/>
    <col min="2823" max="3070" width="7.875" style="101"/>
    <col min="3071" max="3071" width="35.75" style="101" customWidth="1"/>
    <col min="3072" max="3072" width="7.875" style="101" hidden="1" customWidth="1"/>
    <col min="3073" max="3074" width="12" style="101" customWidth="1"/>
    <col min="3075" max="3075" width="8" style="101" customWidth="1"/>
    <col min="3076" max="3076" width="7.875" style="101" customWidth="1"/>
    <col min="3077" max="3078" width="7.875" style="101" hidden="1" customWidth="1"/>
    <col min="3079" max="3326" width="7.875" style="101"/>
    <col min="3327" max="3327" width="35.75" style="101" customWidth="1"/>
    <col min="3328" max="3328" width="7.875" style="101" hidden="1" customWidth="1"/>
    <col min="3329" max="3330" width="12" style="101" customWidth="1"/>
    <col min="3331" max="3331" width="8" style="101" customWidth="1"/>
    <col min="3332" max="3332" width="7.875" style="101" customWidth="1"/>
    <col min="3333" max="3334" width="7.875" style="101" hidden="1" customWidth="1"/>
    <col min="3335" max="3582" width="7.875" style="101"/>
    <col min="3583" max="3583" width="35.75" style="101" customWidth="1"/>
    <col min="3584" max="3584" width="7.875" style="101" hidden="1" customWidth="1"/>
    <col min="3585" max="3586" width="12" style="101" customWidth="1"/>
    <col min="3587" max="3587" width="8" style="101" customWidth="1"/>
    <col min="3588" max="3588" width="7.875" style="101" customWidth="1"/>
    <col min="3589" max="3590" width="7.875" style="101" hidden="1" customWidth="1"/>
    <col min="3591" max="3838" width="7.875" style="101"/>
    <col min="3839" max="3839" width="35.75" style="101" customWidth="1"/>
    <col min="3840" max="3840" width="7.875" style="101" hidden="1" customWidth="1"/>
    <col min="3841" max="3842" width="12" style="101" customWidth="1"/>
    <col min="3843" max="3843" width="8" style="101" customWidth="1"/>
    <col min="3844" max="3844" width="7.875" style="101" customWidth="1"/>
    <col min="3845" max="3846" width="7.875" style="101" hidden="1" customWidth="1"/>
    <col min="3847" max="4094" width="7.875" style="101"/>
    <col min="4095" max="4095" width="35.75" style="101" customWidth="1"/>
    <col min="4096" max="4096" width="7.875" style="101" hidden="1" customWidth="1"/>
    <col min="4097" max="4098" width="12" style="101" customWidth="1"/>
    <col min="4099" max="4099" width="8" style="101" customWidth="1"/>
    <col min="4100" max="4100" width="7.875" style="101" customWidth="1"/>
    <col min="4101" max="4102" width="7.875" style="101" hidden="1" customWidth="1"/>
    <col min="4103" max="4350" width="7.875" style="101"/>
    <col min="4351" max="4351" width="35.75" style="101" customWidth="1"/>
    <col min="4352" max="4352" width="7.875" style="101" hidden="1" customWidth="1"/>
    <col min="4353" max="4354" width="12" style="101" customWidth="1"/>
    <col min="4355" max="4355" width="8" style="101" customWidth="1"/>
    <col min="4356" max="4356" width="7.875" style="101" customWidth="1"/>
    <col min="4357" max="4358" width="7.875" style="101" hidden="1" customWidth="1"/>
    <col min="4359" max="4606" width="7.875" style="101"/>
    <col min="4607" max="4607" width="35.75" style="101" customWidth="1"/>
    <col min="4608" max="4608" width="7.875" style="101" hidden="1" customWidth="1"/>
    <col min="4609" max="4610" width="12" style="101" customWidth="1"/>
    <col min="4611" max="4611" width="8" style="101" customWidth="1"/>
    <col min="4612" max="4612" width="7.875" style="101" customWidth="1"/>
    <col min="4613" max="4614" width="7.875" style="101" hidden="1" customWidth="1"/>
    <col min="4615" max="4862" width="7.875" style="101"/>
    <col min="4863" max="4863" width="35.75" style="101" customWidth="1"/>
    <col min="4864" max="4864" width="7.875" style="101" hidden="1" customWidth="1"/>
    <col min="4865" max="4866" width="12" style="101" customWidth="1"/>
    <col min="4867" max="4867" width="8" style="101" customWidth="1"/>
    <col min="4868" max="4868" width="7.875" style="101" customWidth="1"/>
    <col min="4869" max="4870" width="7.875" style="101" hidden="1" customWidth="1"/>
    <col min="4871" max="5118" width="7.875" style="101"/>
    <col min="5119" max="5119" width="35.75" style="101" customWidth="1"/>
    <col min="5120" max="5120" width="7.875" style="101" hidden="1" customWidth="1"/>
    <col min="5121" max="5122" width="12" style="101" customWidth="1"/>
    <col min="5123" max="5123" width="8" style="101" customWidth="1"/>
    <col min="5124" max="5124" width="7.875" style="101" customWidth="1"/>
    <col min="5125" max="5126" width="7.875" style="101" hidden="1" customWidth="1"/>
    <col min="5127" max="5374" width="7.875" style="101"/>
    <col min="5375" max="5375" width="35.75" style="101" customWidth="1"/>
    <col min="5376" max="5376" width="7.875" style="101" hidden="1" customWidth="1"/>
    <col min="5377" max="5378" width="12" style="101" customWidth="1"/>
    <col min="5379" max="5379" width="8" style="101" customWidth="1"/>
    <col min="5380" max="5380" width="7.875" style="101" customWidth="1"/>
    <col min="5381" max="5382" width="7.875" style="101" hidden="1" customWidth="1"/>
    <col min="5383" max="5630" width="7.875" style="101"/>
    <col min="5631" max="5631" width="35.75" style="101" customWidth="1"/>
    <col min="5632" max="5632" width="7.875" style="101" hidden="1" customWidth="1"/>
    <col min="5633" max="5634" width="12" style="101" customWidth="1"/>
    <col min="5635" max="5635" width="8" style="101" customWidth="1"/>
    <col min="5636" max="5636" width="7.875" style="101" customWidth="1"/>
    <col min="5637" max="5638" width="7.875" style="101" hidden="1" customWidth="1"/>
    <col min="5639" max="5886" width="7.875" style="101"/>
    <col min="5887" max="5887" width="35.75" style="101" customWidth="1"/>
    <col min="5888" max="5888" width="7.875" style="101" hidden="1" customWidth="1"/>
    <col min="5889" max="5890" width="12" style="101" customWidth="1"/>
    <col min="5891" max="5891" width="8" style="101" customWidth="1"/>
    <col min="5892" max="5892" width="7.875" style="101" customWidth="1"/>
    <col min="5893" max="5894" width="7.875" style="101" hidden="1" customWidth="1"/>
    <col min="5895" max="6142" width="7.875" style="101"/>
    <col min="6143" max="6143" width="35.75" style="101" customWidth="1"/>
    <col min="6144" max="6144" width="7.875" style="101" hidden="1" customWidth="1"/>
    <col min="6145" max="6146" width="12" style="101" customWidth="1"/>
    <col min="6147" max="6147" width="8" style="101" customWidth="1"/>
    <col min="6148" max="6148" width="7.875" style="101" customWidth="1"/>
    <col min="6149" max="6150" width="7.875" style="101" hidden="1" customWidth="1"/>
    <col min="6151" max="6398" width="7.875" style="101"/>
    <col min="6399" max="6399" width="35.75" style="101" customWidth="1"/>
    <col min="6400" max="6400" width="7.875" style="101" hidden="1" customWidth="1"/>
    <col min="6401" max="6402" width="12" style="101" customWidth="1"/>
    <col min="6403" max="6403" width="8" style="101" customWidth="1"/>
    <col min="6404" max="6404" width="7.875" style="101" customWidth="1"/>
    <col min="6405" max="6406" width="7.875" style="101" hidden="1" customWidth="1"/>
    <col min="6407" max="6654" width="7.875" style="101"/>
    <col min="6655" max="6655" width="35.75" style="101" customWidth="1"/>
    <col min="6656" max="6656" width="7.875" style="101" hidden="1" customWidth="1"/>
    <col min="6657" max="6658" width="12" style="101" customWidth="1"/>
    <col min="6659" max="6659" width="8" style="101" customWidth="1"/>
    <col min="6660" max="6660" width="7.875" style="101" customWidth="1"/>
    <col min="6661" max="6662" width="7.875" style="101" hidden="1" customWidth="1"/>
    <col min="6663" max="6910" width="7.875" style="101"/>
    <col min="6911" max="6911" width="35.75" style="101" customWidth="1"/>
    <col min="6912" max="6912" width="7.875" style="101" hidden="1" customWidth="1"/>
    <col min="6913" max="6914" width="12" style="101" customWidth="1"/>
    <col min="6915" max="6915" width="8" style="101" customWidth="1"/>
    <col min="6916" max="6916" width="7.875" style="101" customWidth="1"/>
    <col min="6917" max="6918" width="7.875" style="101" hidden="1" customWidth="1"/>
    <col min="6919" max="7166" width="7.875" style="101"/>
    <col min="7167" max="7167" width="35.75" style="101" customWidth="1"/>
    <col min="7168" max="7168" width="7.875" style="101" hidden="1" customWidth="1"/>
    <col min="7169" max="7170" width="12" style="101" customWidth="1"/>
    <col min="7171" max="7171" width="8" style="101" customWidth="1"/>
    <col min="7172" max="7172" width="7.875" style="101" customWidth="1"/>
    <col min="7173" max="7174" width="7.875" style="101" hidden="1" customWidth="1"/>
    <col min="7175" max="7422" width="7.875" style="101"/>
    <col min="7423" max="7423" width="35.75" style="101" customWidth="1"/>
    <col min="7424" max="7424" width="7.875" style="101" hidden="1" customWidth="1"/>
    <col min="7425" max="7426" width="12" style="101" customWidth="1"/>
    <col min="7427" max="7427" width="8" style="101" customWidth="1"/>
    <col min="7428" max="7428" width="7.875" style="101" customWidth="1"/>
    <col min="7429" max="7430" width="7.875" style="101" hidden="1" customWidth="1"/>
    <col min="7431" max="7678" width="7.875" style="101"/>
    <col min="7679" max="7679" width="35.75" style="101" customWidth="1"/>
    <col min="7680" max="7680" width="7.875" style="101" hidden="1" customWidth="1"/>
    <col min="7681" max="7682" width="12" style="101" customWidth="1"/>
    <col min="7683" max="7683" width="8" style="101" customWidth="1"/>
    <col min="7684" max="7684" width="7.875" style="101" customWidth="1"/>
    <col min="7685" max="7686" width="7.875" style="101" hidden="1" customWidth="1"/>
    <col min="7687" max="7934" width="7.875" style="101"/>
    <col min="7935" max="7935" width="35.75" style="101" customWidth="1"/>
    <col min="7936" max="7936" width="7.875" style="101" hidden="1" customWidth="1"/>
    <col min="7937" max="7938" width="12" style="101" customWidth="1"/>
    <col min="7939" max="7939" width="8" style="101" customWidth="1"/>
    <col min="7940" max="7940" width="7.875" style="101" customWidth="1"/>
    <col min="7941" max="7942" width="7.875" style="101" hidden="1" customWidth="1"/>
    <col min="7943" max="8190" width="7.875" style="101"/>
    <col min="8191" max="8191" width="35.75" style="101" customWidth="1"/>
    <col min="8192" max="8192" width="7.875" style="101" hidden="1" customWidth="1"/>
    <col min="8193" max="8194" width="12" style="101" customWidth="1"/>
    <col min="8195" max="8195" width="8" style="101" customWidth="1"/>
    <col min="8196" max="8196" width="7.875" style="101" customWidth="1"/>
    <col min="8197" max="8198" width="7.875" style="101" hidden="1" customWidth="1"/>
    <col min="8199" max="8446" width="7.875" style="101"/>
    <col min="8447" max="8447" width="35.75" style="101" customWidth="1"/>
    <col min="8448" max="8448" width="7.875" style="101" hidden="1" customWidth="1"/>
    <col min="8449" max="8450" width="12" style="101" customWidth="1"/>
    <col min="8451" max="8451" width="8" style="101" customWidth="1"/>
    <col min="8452" max="8452" width="7.875" style="101" customWidth="1"/>
    <col min="8453" max="8454" width="7.875" style="101" hidden="1" customWidth="1"/>
    <col min="8455" max="8702" width="7.875" style="101"/>
    <col min="8703" max="8703" width="35.75" style="101" customWidth="1"/>
    <col min="8704" max="8704" width="7.875" style="101" hidden="1" customWidth="1"/>
    <col min="8705" max="8706" width="12" style="101" customWidth="1"/>
    <col min="8707" max="8707" width="8" style="101" customWidth="1"/>
    <col min="8708" max="8708" width="7.875" style="101" customWidth="1"/>
    <col min="8709" max="8710" width="7.875" style="101" hidden="1" customWidth="1"/>
    <col min="8711" max="8958" width="7.875" style="101"/>
    <col min="8959" max="8959" width="35.75" style="101" customWidth="1"/>
    <col min="8960" max="8960" width="7.875" style="101" hidden="1" customWidth="1"/>
    <col min="8961" max="8962" width="12" style="101" customWidth="1"/>
    <col min="8963" max="8963" width="8" style="101" customWidth="1"/>
    <col min="8964" max="8964" width="7.875" style="101" customWidth="1"/>
    <col min="8965" max="8966" width="7.875" style="101" hidden="1" customWidth="1"/>
    <col min="8967" max="9214" width="7.875" style="101"/>
    <col min="9215" max="9215" width="35.75" style="101" customWidth="1"/>
    <col min="9216" max="9216" width="7.875" style="101" hidden="1" customWidth="1"/>
    <col min="9217" max="9218" width="12" style="101" customWidth="1"/>
    <col min="9219" max="9219" width="8" style="101" customWidth="1"/>
    <col min="9220" max="9220" width="7.875" style="101" customWidth="1"/>
    <col min="9221" max="9222" width="7.875" style="101" hidden="1" customWidth="1"/>
    <col min="9223" max="9470" width="7.875" style="101"/>
    <col min="9471" max="9471" width="35.75" style="101" customWidth="1"/>
    <col min="9472" max="9472" width="7.875" style="101" hidden="1" customWidth="1"/>
    <col min="9473" max="9474" width="12" style="101" customWidth="1"/>
    <col min="9475" max="9475" width="8" style="101" customWidth="1"/>
    <col min="9476" max="9476" width="7.875" style="101" customWidth="1"/>
    <col min="9477" max="9478" width="7.875" style="101" hidden="1" customWidth="1"/>
    <col min="9479" max="9726" width="7.875" style="101"/>
    <col min="9727" max="9727" width="35.75" style="101" customWidth="1"/>
    <col min="9728" max="9728" width="7.875" style="101" hidden="1" customWidth="1"/>
    <col min="9729" max="9730" width="12" style="101" customWidth="1"/>
    <col min="9731" max="9731" width="8" style="101" customWidth="1"/>
    <col min="9732" max="9732" width="7.875" style="101" customWidth="1"/>
    <col min="9733" max="9734" width="7.875" style="101" hidden="1" customWidth="1"/>
    <col min="9735" max="9982" width="7.875" style="101"/>
    <col min="9983" max="9983" width="35.75" style="101" customWidth="1"/>
    <col min="9984" max="9984" width="7.875" style="101" hidden="1" customWidth="1"/>
    <col min="9985" max="9986" width="12" style="101" customWidth="1"/>
    <col min="9987" max="9987" width="8" style="101" customWidth="1"/>
    <col min="9988" max="9988" width="7.875" style="101" customWidth="1"/>
    <col min="9989" max="9990" width="7.875" style="101" hidden="1" customWidth="1"/>
    <col min="9991" max="10238" width="7.875" style="101"/>
    <col min="10239" max="10239" width="35.75" style="101" customWidth="1"/>
    <col min="10240" max="10240" width="7.875" style="101" hidden="1" customWidth="1"/>
    <col min="10241" max="10242" width="12" style="101" customWidth="1"/>
    <col min="10243" max="10243" width="8" style="101" customWidth="1"/>
    <col min="10244" max="10244" width="7.875" style="101" customWidth="1"/>
    <col min="10245" max="10246" width="7.875" style="101" hidden="1" customWidth="1"/>
    <col min="10247" max="10494" width="7.875" style="101"/>
    <col min="10495" max="10495" width="35.75" style="101" customWidth="1"/>
    <col min="10496" max="10496" width="7.875" style="101" hidden="1" customWidth="1"/>
    <col min="10497" max="10498" width="12" style="101" customWidth="1"/>
    <col min="10499" max="10499" width="8" style="101" customWidth="1"/>
    <col min="10500" max="10500" width="7.875" style="101" customWidth="1"/>
    <col min="10501" max="10502" width="7.875" style="101" hidden="1" customWidth="1"/>
    <col min="10503" max="10750" width="7.875" style="101"/>
    <col min="10751" max="10751" width="35.75" style="101" customWidth="1"/>
    <col min="10752" max="10752" width="7.875" style="101" hidden="1" customWidth="1"/>
    <col min="10753" max="10754" width="12" style="101" customWidth="1"/>
    <col min="10755" max="10755" width="8" style="101" customWidth="1"/>
    <col min="10756" max="10756" width="7.875" style="101" customWidth="1"/>
    <col min="10757" max="10758" width="7.875" style="101" hidden="1" customWidth="1"/>
    <col min="10759" max="11006" width="7.875" style="101"/>
    <col min="11007" max="11007" width="35.75" style="101" customWidth="1"/>
    <col min="11008" max="11008" width="7.875" style="101" hidden="1" customWidth="1"/>
    <col min="11009" max="11010" width="12" style="101" customWidth="1"/>
    <col min="11011" max="11011" width="8" style="101" customWidth="1"/>
    <col min="11012" max="11012" width="7.875" style="101" customWidth="1"/>
    <col min="11013" max="11014" width="7.875" style="101" hidden="1" customWidth="1"/>
    <col min="11015" max="11262" width="7.875" style="101"/>
    <col min="11263" max="11263" width="35.75" style="101" customWidth="1"/>
    <col min="11264" max="11264" width="7.875" style="101" hidden="1" customWidth="1"/>
    <col min="11265" max="11266" width="12" style="101" customWidth="1"/>
    <col min="11267" max="11267" width="8" style="101" customWidth="1"/>
    <col min="11268" max="11268" width="7.875" style="101" customWidth="1"/>
    <col min="11269" max="11270" width="7.875" style="101" hidden="1" customWidth="1"/>
    <col min="11271" max="11518" width="7.875" style="101"/>
    <col min="11519" max="11519" width="35.75" style="101" customWidth="1"/>
    <col min="11520" max="11520" width="7.875" style="101" hidden="1" customWidth="1"/>
    <col min="11521" max="11522" width="12" style="101" customWidth="1"/>
    <col min="11523" max="11523" width="8" style="101" customWidth="1"/>
    <col min="11524" max="11524" width="7.875" style="101" customWidth="1"/>
    <col min="11525" max="11526" width="7.875" style="101" hidden="1" customWidth="1"/>
    <col min="11527" max="11774" width="7.875" style="101"/>
    <col min="11775" max="11775" width="35.75" style="101" customWidth="1"/>
    <col min="11776" max="11776" width="7.875" style="101" hidden="1" customWidth="1"/>
    <col min="11777" max="11778" width="12" style="101" customWidth="1"/>
    <col min="11779" max="11779" width="8" style="101" customWidth="1"/>
    <col min="11780" max="11780" width="7.875" style="101" customWidth="1"/>
    <col min="11781" max="11782" width="7.875" style="101" hidden="1" customWidth="1"/>
    <col min="11783" max="12030" width="7.875" style="101"/>
    <col min="12031" max="12031" width="35.75" style="101" customWidth="1"/>
    <col min="12032" max="12032" width="7.875" style="101" hidden="1" customWidth="1"/>
    <col min="12033" max="12034" width="12" style="101" customWidth="1"/>
    <col min="12035" max="12035" width="8" style="101" customWidth="1"/>
    <col min="12036" max="12036" width="7.875" style="101" customWidth="1"/>
    <col min="12037" max="12038" width="7.875" style="101" hidden="1" customWidth="1"/>
    <col min="12039" max="12286" width="7.875" style="101"/>
    <col min="12287" max="12287" width="35.75" style="101" customWidth="1"/>
    <col min="12288" max="12288" width="7.875" style="101" hidden="1" customWidth="1"/>
    <col min="12289" max="12290" width="12" style="101" customWidth="1"/>
    <col min="12291" max="12291" width="8" style="101" customWidth="1"/>
    <col min="12292" max="12292" width="7.875" style="101" customWidth="1"/>
    <col min="12293" max="12294" width="7.875" style="101" hidden="1" customWidth="1"/>
    <col min="12295" max="12542" width="7.875" style="101"/>
    <col min="12543" max="12543" width="35.75" style="101" customWidth="1"/>
    <col min="12544" max="12544" width="7.875" style="101" hidden="1" customWidth="1"/>
    <col min="12545" max="12546" width="12" style="101" customWidth="1"/>
    <col min="12547" max="12547" width="8" style="101" customWidth="1"/>
    <col min="12548" max="12548" width="7.875" style="101" customWidth="1"/>
    <col min="12549" max="12550" width="7.875" style="101" hidden="1" customWidth="1"/>
    <col min="12551" max="12798" width="7.875" style="101"/>
    <col min="12799" max="12799" width="35.75" style="101" customWidth="1"/>
    <col min="12800" max="12800" width="7.875" style="101" hidden="1" customWidth="1"/>
    <col min="12801" max="12802" width="12" style="101" customWidth="1"/>
    <col min="12803" max="12803" width="8" style="101" customWidth="1"/>
    <col min="12804" max="12804" width="7.875" style="101" customWidth="1"/>
    <col min="12805" max="12806" width="7.875" style="101" hidden="1" customWidth="1"/>
    <col min="12807" max="13054" width="7.875" style="101"/>
    <col min="13055" max="13055" width="35.75" style="101" customWidth="1"/>
    <col min="13056" max="13056" width="7.875" style="101" hidden="1" customWidth="1"/>
    <col min="13057" max="13058" width="12" style="101" customWidth="1"/>
    <col min="13059" max="13059" width="8" style="101" customWidth="1"/>
    <col min="13060" max="13060" width="7.875" style="101" customWidth="1"/>
    <col min="13061" max="13062" width="7.875" style="101" hidden="1" customWidth="1"/>
    <col min="13063" max="13310" width="7.875" style="101"/>
    <col min="13311" max="13311" width="35.75" style="101" customWidth="1"/>
    <col min="13312" max="13312" width="7.875" style="101" hidden="1" customWidth="1"/>
    <col min="13313" max="13314" width="12" style="101" customWidth="1"/>
    <col min="13315" max="13315" width="8" style="101" customWidth="1"/>
    <col min="13316" max="13316" width="7.875" style="101" customWidth="1"/>
    <col min="13317" max="13318" width="7.875" style="101" hidden="1" customWidth="1"/>
    <col min="13319" max="13566" width="7.875" style="101"/>
    <col min="13567" max="13567" width="35.75" style="101" customWidth="1"/>
    <col min="13568" max="13568" width="7.875" style="101" hidden="1" customWidth="1"/>
    <col min="13569" max="13570" width="12" style="101" customWidth="1"/>
    <col min="13571" max="13571" width="8" style="101" customWidth="1"/>
    <col min="13572" max="13572" width="7.875" style="101" customWidth="1"/>
    <col min="13573" max="13574" width="7.875" style="101" hidden="1" customWidth="1"/>
    <col min="13575" max="13822" width="7.875" style="101"/>
    <col min="13823" max="13823" width="35.75" style="101" customWidth="1"/>
    <col min="13824" max="13824" width="7.875" style="101" hidden="1" customWidth="1"/>
    <col min="13825" max="13826" width="12" style="101" customWidth="1"/>
    <col min="13827" max="13827" width="8" style="101" customWidth="1"/>
    <col min="13828" max="13828" width="7.875" style="101" customWidth="1"/>
    <col min="13829" max="13830" width="7.875" style="101" hidden="1" customWidth="1"/>
    <col min="13831" max="14078" width="7.875" style="101"/>
    <col min="14079" max="14079" width="35.75" style="101" customWidth="1"/>
    <col min="14080" max="14080" width="7.875" style="101" hidden="1" customWidth="1"/>
    <col min="14081" max="14082" width="12" style="101" customWidth="1"/>
    <col min="14083" max="14083" width="8" style="101" customWidth="1"/>
    <col min="14084" max="14084" width="7.875" style="101" customWidth="1"/>
    <col min="14085" max="14086" width="7.875" style="101" hidden="1" customWidth="1"/>
    <col min="14087" max="14334" width="7.875" style="101"/>
    <col min="14335" max="14335" width="35.75" style="101" customWidth="1"/>
    <col min="14336" max="14336" width="7.875" style="101" hidden="1" customWidth="1"/>
    <col min="14337" max="14338" width="12" style="101" customWidth="1"/>
    <col min="14339" max="14339" width="8" style="101" customWidth="1"/>
    <col min="14340" max="14340" width="7.875" style="101" customWidth="1"/>
    <col min="14341" max="14342" width="7.875" style="101" hidden="1" customWidth="1"/>
    <col min="14343" max="14590" width="7.875" style="101"/>
    <col min="14591" max="14591" width="35.75" style="101" customWidth="1"/>
    <col min="14592" max="14592" width="7.875" style="101" hidden="1" customWidth="1"/>
    <col min="14593" max="14594" width="12" style="101" customWidth="1"/>
    <col min="14595" max="14595" width="8" style="101" customWidth="1"/>
    <col min="14596" max="14596" width="7.875" style="101" customWidth="1"/>
    <col min="14597" max="14598" width="7.875" style="101" hidden="1" customWidth="1"/>
    <col min="14599" max="14846" width="7.875" style="101"/>
    <col min="14847" max="14847" width="35.75" style="101" customWidth="1"/>
    <col min="14848" max="14848" width="7.875" style="101" hidden="1" customWidth="1"/>
    <col min="14849" max="14850" width="12" style="101" customWidth="1"/>
    <col min="14851" max="14851" width="8" style="101" customWidth="1"/>
    <col min="14852" max="14852" width="7.875" style="101" customWidth="1"/>
    <col min="14853" max="14854" width="7.875" style="101" hidden="1" customWidth="1"/>
    <col min="14855" max="15102" width="7.875" style="101"/>
    <col min="15103" max="15103" width="35.75" style="101" customWidth="1"/>
    <col min="15104" max="15104" width="7.875" style="101" hidden="1" customWidth="1"/>
    <col min="15105" max="15106" width="12" style="101" customWidth="1"/>
    <col min="15107" max="15107" width="8" style="101" customWidth="1"/>
    <col min="15108" max="15108" width="7.875" style="101" customWidth="1"/>
    <col min="15109" max="15110" width="7.875" style="101" hidden="1" customWidth="1"/>
    <col min="15111" max="15358" width="7.875" style="101"/>
    <col min="15359" max="15359" width="35.75" style="101" customWidth="1"/>
    <col min="15360" max="15360" width="7.875" style="101" hidden="1" customWidth="1"/>
    <col min="15361" max="15362" width="12" style="101" customWidth="1"/>
    <col min="15363" max="15363" width="8" style="101" customWidth="1"/>
    <col min="15364" max="15364" width="7.875" style="101" customWidth="1"/>
    <col min="15365" max="15366" width="7.875" style="101" hidden="1" customWidth="1"/>
    <col min="15367" max="15614" width="7.875" style="101"/>
    <col min="15615" max="15615" width="35.75" style="101" customWidth="1"/>
    <col min="15616" max="15616" width="7.875" style="101" hidden="1" customWidth="1"/>
    <col min="15617" max="15618" width="12" style="101" customWidth="1"/>
    <col min="15619" max="15619" width="8" style="101" customWidth="1"/>
    <col min="15620" max="15620" width="7.875" style="101" customWidth="1"/>
    <col min="15621" max="15622" width="7.875" style="101" hidden="1" customWidth="1"/>
    <col min="15623" max="15870" width="7.875" style="101"/>
    <col min="15871" max="15871" width="35.75" style="101" customWidth="1"/>
    <col min="15872" max="15872" width="7.875" style="101" hidden="1" customWidth="1"/>
    <col min="15873" max="15874" width="12" style="101" customWidth="1"/>
    <col min="15875" max="15875" width="8" style="101" customWidth="1"/>
    <col min="15876" max="15876" width="7.875" style="101" customWidth="1"/>
    <col min="15877" max="15878" width="7.875" style="101" hidden="1" customWidth="1"/>
    <col min="15879" max="16126" width="7.875" style="101"/>
    <col min="16127" max="16127" width="35.75" style="101" customWidth="1"/>
    <col min="16128" max="16128" width="7.875" style="101" hidden="1" customWidth="1"/>
    <col min="16129" max="16130" width="12" style="101" customWidth="1"/>
    <col min="16131" max="16131" width="8" style="101" customWidth="1"/>
    <col min="16132" max="16132" width="7.875" style="101" customWidth="1"/>
    <col min="16133" max="16134" width="7.875" style="101" hidden="1" customWidth="1"/>
    <col min="16135" max="16384" width="7.875" style="101"/>
  </cols>
  <sheetData>
    <row r="1" ht="27" customHeight="1" spans="1:2">
      <c r="A1" s="102" t="s">
        <v>618</v>
      </c>
      <c r="B1" s="103"/>
    </row>
    <row r="2" ht="39.95" customHeight="1" spans="1:2">
      <c r="A2" s="104" t="s">
        <v>33</v>
      </c>
      <c r="B2" s="105"/>
    </row>
    <row r="3" s="97" customFormat="1" ht="18.75" customHeight="1" spans="1:2">
      <c r="A3" s="106"/>
      <c r="B3" s="107" t="s">
        <v>467</v>
      </c>
    </row>
    <row r="4" s="98" customFormat="1" ht="53.25" customHeight="1" spans="1:3">
      <c r="A4" s="108" t="s">
        <v>486</v>
      </c>
      <c r="B4" s="109" t="s">
        <v>132</v>
      </c>
      <c r="C4" s="110"/>
    </row>
    <row r="5" s="99" customFormat="1" ht="53.25" customHeight="1" spans="1:3">
      <c r="A5" s="111"/>
      <c r="B5" s="111"/>
      <c r="C5" s="112"/>
    </row>
    <row r="6" s="97" customFormat="1" ht="53.25" customHeight="1" spans="1:5">
      <c r="A6" s="111"/>
      <c r="B6" s="111"/>
      <c r="C6" s="113"/>
      <c r="E6" s="97">
        <v>988753</v>
      </c>
    </row>
    <row r="7" s="97" customFormat="1" ht="53.25" customHeight="1" spans="1:5">
      <c r="A7" s="111"/>
      <c r="B7" s="111"/>
      <c r="C7" s="113"/>
      <c r="E7" s="97">
        <v>822672</v>
      </c>
    </row>
    <row r="8" s="100" customFormat="1" ht="53.25" customHeight="1" spans="1:3">
      <c r="A8" s="114" t="s">
        <v>483</v>
      </c>
      <c r="B8" s="115"/>
      <c r="C8" s="116"/>
    </row>
    <row r="13" ht="13.5" spans="1:1">
      <c r="A13" s="117" t="s">
        <v>595</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E6" sqref="E6"/>
    </sheetView>
  </sheetViews>
  <sheetFormatPr defaultColWidth="9" defaultRowHeight="15.75" outlineLevelCol="4"/>
  <cols>
    <col min="1" max="1" width="17.125" style="78" customWidth="1"/>
    <col min="2" max="2" width="43.375" style="79" customWidth="1"/>
    <col min="3" max="3" width="17.25" style="80" customWidth="1"/>
    <col min="4" max="16384" width="9" style="79"/>
  </cols>
  <sheetData>
    <row r="1" ht="22.5" customHeight="1" spans="1:1">
      <c r="A1" s="81" t="s">
        <v>619</v>
      </c>
    </row>
    <row r="2" ht="24.75" customHeight="1" spans="1:3">
      <c r="A2" s="82" t="s">
        <v>35</v>
      </c>
      <c r="B2" s="83"/>
      <c r="C2" s="83"/>
    </row>
    <row r="3" s="74" customFormat="1" ht="24" customHeight="1" spans="1:3">
      <c r="A3" s="81"/>
      <c r="C3" s="84" t="s">
        <v>86</v>
      </c>
    </row>
    <row r="4" s="75" customFormat="1" ht="33" customHeight="1" spans="1:3">
      <c r="A4" s="85" t="s">
        <v>130</v>
      </c>
      <c r="B4" s="85" t="s">
        <v>486</v>
      </c>
      <c r="C4" s="85" t="s">
        <v>132</v>
      </c>
    </row>
    <row r="5" s="75" customFormat="1" ht="19.5" customHeight="1" spans="1:3">
      <c r="A5" s="86"/>
      <c r="B5" s="86" t="s">
        <v>620</v>
      </c>
      <c r="C5" s="44">
        <f>C6+C13+C20</f>
        <v>11921</v>
      </c>
    </row>
    <row r="6" s="76" customFormat="1" ht="19.5" customHeight="1" spans="1:3">
      <c r="A6" s="86">
        <v>10210</v>
      </c>
      <c r="B6" s="86" t="s">
        <v>621</v>
      </c>
      <c r="C6" s="44">
        <f>C7+C8+C9+C10+C11+C12</f>
        <v>1405</v>
      </c>
    </row>
    <row r="7" s="77" customFormat="1" ht="19.5" customHeight="1" spans="1:5">
      <c r="A7" s="87">
        <v>1021001</v>
      </c>
      <c r="B7" s="87" t="s">
        <v>622</v>
      </c>
      <c r="C7" s="54">
        <v>348</v>
      </c>
      <c r="E7" s="88"/>
    </row>
    <row r="8" s="74" customFormat="1" ht="27" customHeight="1" spans="1:3">
      <c r="A8" s="87">
        <v>1021002</v>
      </c>
      <c r="B8" s="87" t="s">
        <v>623</v>
      </c>
      <c r="C8" s="54">
        <v>983</v>
      </c>
    </row>
    <row r="9" s="75" customFormat="1" ht="19.5" customHeight="1" spans="1:3">
      <c r="A9" s="87">
        <v>1021003</v>
      </c>
      <c r="B9" s="87" t="s">
        <v>624</v>
      </c>
      <c r="C9" s="54">
        <v>25</v>
      </c>
    </row>
    <row r="10" s="74" customFormat="1" ht="19.5" customHeight="1" spans="1:5">
      <c r="A10" s="87">
        <v>1021004</v>
      </c>
      <c r="B10" s="87" t="s">
        <v>83</v>
      </c>
      <c r="C10" s="54">
        <v>48</v>
      </c>
      <c r="E10" s="89"/>
    </row>
    <row r="11" s="74" customFormat="1" ht="19.5" customHeight="1" spans="1:3">
      <c r="A11" s="87">
        <v>1101604</v>
      </c>
      <c r="B11" s="87" t="s">
        <v>625</v>
      </c>
      <c r="C11" s="54">
        <v>1</v>
      </c>
    </row>
    <row r="12" s="75" customFormat="1" ht="19.5" customHeight="1" spans="1:3">
      <c r="A12" s="87">
        <v>1101705</v>
      </c>
      <c r="B12" s="87" t="s">
        <v>626</v>
      </c>
      <c r="C12" s="54"/>
    </row>
    <row r="13" s="74" customFormat="1" ht="19.5" customHeight="1" spans="1:5">
      <c r="A13" s="90" t="s">
        <v>627</v>
      </c>
      <c r="B13" s="91" t="s">
        <v>628</v>
      </c>
      <c r="C13" s="92">
        <f>C14+C15+C16+C17+C18+C19</f>
        <v>7174</v>
      </c>
      <c r="E13" s="89"/>
    </row>
    <row r="14" s="74" customFormat="1" ht="19.5" customHeight="1" spans="1:3">
      <c r="A14" s="93" t="s">
        <v>629</v>
      </c>
      <c r="B14" s="94" t="s">
        <v>630</v>
      </c>
      <c r="C14" s="95">
        <v>1288</v>
      </c>
    </row>
    <row r="15" ht="19.5" customHeight="1" spans="1:3">
      <c r="A15" s="93" t="s">
        <v>631</v>
      </c>
      <c r="B15" s="94" t="s">
        <v>632</v>
      </c>
      <c r="C15" s="95">
        <v>5754</v>
      </c>
    </row>
    <row r="16" ht="19.5" customHeight="1" spans="1:3">
      <c r="A16" s="93" t="s">
        <v>633</v>
      </c>
      <c r="B16" s="94" t="s">
        <v>634</v>
      </c>
      <c r="C16" s="95">
        <v>32</v>
      </c>
    </row>
    <row r="17" ht="19.5" customHeight="1" spans="1:3">
      <c r="A17" s="93" t="s">
        <v>635</v>
      </c>
      <c r="B17" s="96" t="s">
        <v>636</v>
      </c>
      <c r="C17" s="95"/>
    </row>
    <row r="18" ht="19.5" customHeight="1" spans="1:3">
      <c r="A18" s="93" t="s">
        <v>637</v>
      </c>
      <c r="B18" s="96" t="s">
        <v>638</v>
      </c>
      <c r="C18" s="95">
        <v>100</v>
      </c>
    </row>
    <row r="19" ht="19.5" customHeight="1" spans="1:3">
      <c r="A19" s="93" t="s">
        <v>639</v>
      </c>
      <c r="B19" s="96" t="s">
        <v>640</v>
      </c>
      <c r="C19" s="95"/>
    </row>
    <row r="20" ht="19.5" customHeight="1" spans="1:3">
      <c r="A20" s="86">
        <v>11008</v>
      </c>
      <c r="B20" s="86" t="s">
        <v>641</v>
      </c>
      <c r="C20" s="44">
        <f>C21</f>
        <v>3342</v>
      </c>
    </row>
    <row r="21" ht="19.5" customHeight="1" spans="1:3">
      <c r="A21" s="87">
        <v>1100803</v>
      </c>
      <c r="B21" s="87" t="s">
        <v>642</v>
      </c>
      <c r="C21" s="54">
        <f>374+2968</f>
        <v>3342</v>
      </c>
    </row>
    <row r="22" ht="19.5" customHeight="1" spans="1:3">
      <c r="A22"/>
      <c r="B22"/>
      <c r="C22"/>
    </row>
    <row r="23" ht="19.5" customHeight="1" spans="1:3">
      <c r="A23"/>
      <c r="B23"/>
      <c r="C23"/>
    </row>
    <row r="24" ht="19.5" customHeight="1" spans="1:3">
      <c r="A24"/>
      <c r="B24"/>
      <c r="C24"/>
    </row>
    <row r="25" ht="19.5" customHeight="1" spans="1:3">
      <c r="A25"/>
      <c r="B25"/>
      <c r="C25"/>
    </row>
    <row r="26" ht="19.5" customHeight="1" spans="1:3">
      <c r="A26"/>
      <c r="B26"/>
      <c r="C26"/>
    </row>
    <row r="27" ht="19.5" customHeight="1" spans="1:3">
      <c r="A27"/>
      <c r="B27"/>
      <c r="C27"/>
    </row>
    <row r="28" ht="19.5" customHeight="1" spans="1:3">
      <c r="A28"/>
      <c r="B28"/>
      <c r="C28"/>
    </row>
    <row r="29" ht="19.5" customHeight="1" spans="1:3">
      <c r="A29"/>
      <c r="B29"/>
      <c r="C29"/>
    </row>
    <row r="30" ht="19.5" customHeight="1" spans="1:3">
      <c r="A30"/>
      <c r="B30"/>
      <c r="C30"/>
    </row>
    <row r="31" ht="19.5" customHeight="1" spans="1:3">
      <c r="A31"/>
      <c r="B31"/>
      <c r="C31"/>
    </row>
    <row r="32" ht="19.5" customHeight="1" spans="1:3">
      <c r="A32"/>
      <c r="B32"/>
      <c r="C32"/>
    </row>
    <row r="33" ht="19.5" customHeight="1" spans="1:3">
      <c r="A33"/>
      <c r="B33"/>
      <c r="C33"/>
    </row>
    <row r="34" ht="19.5" customHeight="1" spans="1:3">
      <c r="A34"/>
      <c r="B34"/>
      <c r="C34"/>
    </row>
    <row r="35" ht="19.5" customHeight="1" spans="1:3">
      <c r="A35"/>
      <c r="B35"/>
      <c r="C35"/>
    </row>
    <row r="36" ht="19.5" customHeight="1" spans="1:3">
      <c r="A36"/>
      <c r="B36"/>
      <c r="C36"/>
    </row>
    <row r="37" ht="19.5" customHeight="1" spans="1:3">
      <c r="A37"/>
      <c r="B37"/>
      <c r="C37"/>
    </row>
    <row r="38" ht="19.5" customHeight="1" spans="1:3">
      <c r="A38"/>
      <c r="B38"/>
      <c r="C38"/>
    </row>
    <row r="39" ht="19.5" customHeight="1" spans="1:3">
      <c r="A39"/>
      <c r="B39"/>
      <c r="C39"/>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topLeftCell="A14" workbookViewId="0">
      <selection activeCell="B7" sqref="B7"/>
    </sheetView>
  </sheetViews>
  <sheetFormatPr defaultColWidth="9" defaultRowHeight="13.5" outlineLevelCol="1"/>
  <cols>
    <col min="1" max="1" width="14.625" style="289" customWidth="1"/>
    <col min="2" max="2" width="81.625" style="289" customWidth="1"/>
    <col min="3" max="16384" width="9" style="289"/>
  </cols>
  <sheetData>
    <row r="1" ht="33" customHeight="1" spans="1:2">
      <c r="A1" s="290" t="s">
        <v>1</v>
      </c>
      <c r="B1" s="290"/>
    </row>
    <row r="2" ht="21.95" customHeight="1" spans="1:2">
      <c r="A2" s="291" t="s">
        <v>2</v>
      </c>
      <c r="B2" s="292" t="s">
        <v>3</v>
      </c>
    </row>
    <row r="3" ht="21.95" customHeight="1" spans="1:2">
      <c r="A3" s="291" t="s">
        <v>4</v>
      </c>
      <c r="B3" s="292" t="s">
        <v>5</v>
      </c>
    </row>
    <row r="4" ht="21.95" customHeight="1" spans="1:2">
      <c r="A4" s="291" t="s">
        <v>6</v>
      </c>
      <c r="B4" s="292" t="s">
        <v>7</v>
      </c>
    </row>
    <row r="5" ht="21.95" customHeight="1" spans="1:2">
      <c r="A5" s="291" t="s">
        <v>8</v>
      </c>
      <c r="B5" s="292" t="s">
        <v>9</v>
      </c>
    </row>
    <row r="6" ht="21.95" customHeight="1" spans="1:2">
      <c r="A6" s="291" t="s">
        <v>10</v>
      </c>
      <c r="B6" s="292" t="s">
        <v>11</v>
      </c>
    </row>
    <row r="7" ht="21.95" customHeight="1" spans="1:2">
      <c r="A7" s="291" t="s">
        <v>12</v>
      </c>
      <c r="B7" s="292" t="s">
        <v>13</v>
      </c>
    </row>
    <row r="8" ht="21.95" customHeight="1" spans="1:2">
      <c r="A8" s="291" t="s">
        <v>14</v>
      </c>
      <c r="B8" s="292" t="s">
        <v>15</v>
      </c>
    </row>
    <row r="9" ht="21.95" customHeight="1" spans="1:2">
      <c r="A9" s="291" t="s">
        <v>16</v>
      </c>
      <c r="B9" s="292" t="s">
        <v>17</v>
      </c>
    </row>
    <row r="10" ht="21.95" customHeight="1" spans="1:2">
      <c r="A10" s="291" t="s">
        <v>18</v>
      </c>
      <c r="B10" s="292" t="s">
        <v>19</v>
      </c>
    </row>
    <row r="11" ht="21.95" customHeight="1" spans="1:2">
      <c r="A11" s="291" t="s">
        <v>20</v>
      </c>
      <c r="B11" s="292" t="s">
        <v>21</v>
      </c>
    </row>
    <row r="12" ht="21.95" customHeight="1" spans="1:2">
      <c r="A12" s="291" t="s">
        <v>22</v>
      </c>
      <c r="B12" s="292" t="s">
        <v>23</v>
      </c>
    </row>
    <row r="13" ht="21.95" customHeight="1" spans="1:2">
      <c r="A13" s="291" t="s">
        <v>24</v>
      </c>
      <c r="B13" s="292" t="s">
        <v>25</v>
      </c>
    </row>
    <row r="14" ht="21.95" customHeight="1" spans="1:2">
      <c r="A14" s="291" t="s">
        <v>26</v>
      </c>
      <c r="B14" s="292" t="s">
        <v>27</v>
      </c>
    </row>
    <row r="15" ht="21.95" customHeight="1" spans="1:2">
      <c r="A15" s="291" t="s">
        <v>28</v>
      </c>
      <c r="B15" s="292" t="s">
        <v>29</v>
      </c>
    </row>
    <row r="16" ht="21.95" customHeight="1" spans="1:2">
      <c r="A16" s="291" t="s">
        <v>30</v>
      </c>
      <c r="B16" s="292" t="s">
        <v>31</v>
      </c>
    </row>
    <row r="17" ht="21.95" customHeight="1" spans="1:2">
      <c r="A17" s="291" t="s">
        <v>32</v>
      </c>
      <c r="B17" s="292" t="s">
        <v>33</v>
      </c>
    </row>
    <row r="18" ht="21.95" customHeight="1" spans="1:2">
      <c r="A18" s="291" t="s">
        <v>34</v>
      </c>
      <c r="B18" s="292" t="s">
        <v>35</v>
      </c>
    </row>
    <row r="19" ht="21.75" customHeight="1" spans="1:2">
      <c r="A19" s="291" t="s">
        <v>36</v>
      </c>
      <c r="B19" s="292" t="s">
        <v>37</v>
      </c>
    </row>
    <row r="20" ht="21.75" customHeight="1" spans="1:2">
      <c r="A20" s="291" t="s">
        <v>38</v>
      </c>
      <c r="B20" s="292" t="s">
        <v>39</v>
      </c>
    </row>
    <row r="21" ht="21.75" customHeight="1" spans="1:2">
      <c r="A21" s="291" t="s">
        <v>40</v>
      </c>
      <c r="B21" s="292" t="s">
        <v>41</v>
      </c>
    </row>
    <row r="22" ht="21.75" customHeight="1" spans="1:2">
      <c r="A22" s="291" t="s">
        <v>42</v>
      </c>
      <c r="B22" s="292" t="s">
        <v>43</v>
      </c>
    </row>
    <row r="23" ht="21.75" customHeight="1" spans="1:2">
      <c r="A23" s="291" t="s">
        <v>44</v>
      </c>
      <c r="B23" s="292" t="s">
        <v>45</v>
      </c>
    </row>
    <row r="24" ht="21.75" customHeight="1" spans="1:2">
      <c r="A24" s="291" t="s">
        <v>46</v>
      </c>
      <c r="B24" s="292" t="s">
        <v>47</v>
      </c>
    </row>
    <row r="25" ht="21.75" customHeight="1" spans="1:2">
      <c r="A25" s="291" t="s">
        <v>48</v>
      </c>
      <c r="B25" s="292" t="s">
        <v>49</v>
      </c>
    </row>
    <row r="26" ht="22" customHeight="1" spans="1:2">
      <c r="A26" s="291" t="s">
        <v>50</v>
      </c>
      <c r="B26" s="292"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4"/>
  <sheetViews>
    <sheetView workbookViewId="0">
      <selection activeCell="AB21" sqref="AB21"/>
    </sheetView>
  </sheetViews>
  <sheetFormatPr defaultColWidth="7" defaultRowHeight="15"/>
  <cols>
    <col min="1" max="1" width="15.625" style="27" customWidth="1"/>
    <col min="2" max="2" width="46.625" style="24" customWidth="1"/>
    <col min="3" max="3" width="13" style="28" customWidth="1"/>
    <col min="4" max="4" width="10.375" style="24" hidden="1" customWidth="1"/>
    <col min="5" max="5" width="9.625" style="29" hidden="1" customWidth="1"/>
    <col min="6" max="6" width="8.125" style="29" hidden="1" customWidth="1"/>
    <col min="7" max="7" width="9.625" style="30" hidden="1" customWidth="1"/>
    <col min="8" max="8" width="17.5" style="30" hidden="1" customWidth="1"/>
    <col min="9" max="9" width="12.5" style="31" hidden="1" customWidth="1"/>
    <col min="10" max="10" width="7" style="32" hidden="1" customWidth="1"/>
    <col min="11" max="12" width="7" style="29" hidden="1" customWidth="1"/>
    <col min="13" max="13" width="13.875" style="29" hidden="1" customWidth="1"/>
    <col min="14" max="14" width="7.875" style="29" hidden="1" customWidth="1"/>
    <col min="15" max="15" width="9.5" style="29" hidden="1" customWidth="1"/>
    <col min="16" max="16" width="6.875" style="29" hidden="1" customWidth="1"/>
    <col min="17" max="17" width="9" style="29" hidden="1" customWidth="1"/>
    <col min="18" max="18" width="5.875" style="29" hidden="1" customWidth="1"/>
    <col min="19" max="19" width="5.25" style="29" hidden="1" customWidth="1"/>
    <col min="20" max="20" width="6.5" style="29" hidden="1" customWidth="1"/>
    <col min="21" max="22" width="7" style="29" hidden="1" customWidth="1"/>
    <col min="23" max="23" width="10.625" style="29" hidden="1" customWidth="1"/>
    <col min="24" max="24" width="10.5" style="29" hidden="1" customWidth="1"/>
    <col min="25" max="25" width="7" style="29" hidden="1" customWidth="1"/>
    <col min="26" max="16384" width="7" style="29"/>
  </cols>
  <sheetData>
    <row r="1" ht="21.75" customHeight="1" spans="1:1">
      <c r="A1" s="33" t="s">
        <v>643</v>
      </c>
    </row>
    <row r="2" ht="24" spans="1:9">
      <c r="A2" s="34" t="s">
        <v>37</v>
      </c>
      <c r="B2" s="35"/>
      <c r="C2" s="36"/>
      <c r="G2" s="29"/>
      <c r="H2" s="29"/>
      <c r="I2" s="29"/>
    </row>
    <row r="3" s="24" customFormat="1" ht="21" customHeight="1" spans="1:13">
      <c r="A3" s="27"/>
      <c r="C3" s="37" t="s">
        <v>86</v>
      </c>
      <c r="E3" s="24">
        <v>12.11</v>
      </c>
      <c r="G3" s="24">
        <v>12.22</v>
      </c>
      <c r="J3" s="28"/>
      <c r="M3" s="24">
        <v>1.2</v>
      </c>
    </row>
    <row r="4" s="24" customFormat="1" ht="27" customHeight="1" spans="1:15">
      <c r="A4" s="38" t="s">
        <v>130</v>
      </c>
      <c r="B4" s="39" t="s">
        <v>644</v>
      </c>
      <c r="C4" s="40" t="s">
        <v>645</v>
      </c>
      <c r="G4" s="41" t="s">
        <v>87</v>
      </c>
      <c r="H4" s="41" t="s">
        <v>88</v>
      </c>
      <c r="I4" s="41" t="s">
        <v>89</v>
      </c>
      <c r="J4" s="28"/>
      <c r="M4" s="41" t="s">
        <v>87</v>
      </c>
      <c r="N4" s="61" t="s">
        <v>88</v>
      </c>
      <c r="O4" s="41" t="s">
        <v>89</v>
      </c>
    </row>
    <row r="5" s="24" customFormat="1" ht="19.5" customHeight="1" spans="1:25">
      <c r="A5" s="42" t="s">
        <v>646</v>
      </c>
      <c r="B5" s="43" t="s">
        <v>647</v>
      </c>
      <c r="C5" s="44">
        <f>C6+C11</f>
        <v>7968</v>
      </c>
      <c r="D5" s="45">
        <v>105429</v>
      </c>
      <c r="E5" s="46">
        <v>595734.14</v>
      </c>
      <c r="F5" s="24">
        <f>104401+13602</f>
        <v>118003</v>
      </c>
      <c r="G5" s="47" t="s">
        <v>91</v>
      </c>
      <c r="H5" s="47" t="s">
        <v>92</v>
      </c>
      <c r="I5" s="62">
        <v>596221.15</v>
      </c>
      <c r="J5" s="28">
        <f t="shared" ref="J5:J10" si="0">G5-A5</f>
        <v>-8</v>
      </c>
      <c r="K5" s="45">
        <f t="shared" ref="K5:K10" si="1">I5-C5</f>
        <v>588253.15</v>
      </c>
      <c r="L5" s="45">
        <v>75943</v>
      </c>
      <c r="M5" s="47" t="s">
        <v>91</v>
      </c>
      <c r="N5" s="47" t="s">
        <v>92</v>
      </c>
      <c r="O5" s="62">
        <v>643048.95</v>
      </c>
      <c r="P5" s="28">
        <f t="shared" ref="P5:P10" si="2">M5-A5</f>
        <v>-8</v>
      </c>
      <c r="Q5" s="45">
        <f t="shared" ref="Q5:Q10" si="3">O5-C5</f>
        <v>635080.95</v>
      </c>
      <c r="S5" s="24">
        <v>717759</v>
      </c>
      <c r="U5" s="67" t="s">
        <v>91</v>
      </c>
      <c r="V5" s="67" t="s">
        <v>92</v>
      </c>
      <c r="W5" s="68">
        <v>659380.53</v>
      </c>
      <c r="X5" s="24">
        <f t="shared" ref="X5:X10" si="4">C5-W5</f>
        <v>-651412.53</v>
      </c>
      <c r="Y5" s="24">
        <f t="shared" ref="Y5:Y10" si="5">U5-A5</f>
        <v>-8</v>
      </c>
    </row>
    <row r="6" s="25" customFormat="1" ht="19.5" customHeight="1" spans="1:25">
      <c r="A6" s="48" t="s">
        <v>648</v>
      </c>
      <c r="B6" s="49" t="s">
        <v>649</v>
      </c>
      <c r="C6" s="44">
        <f>SUM(C7:C9)</f>
        <v>1013</v>
      </c>
      <c r="D6" s="50"/>
      <c r="E6" s="50">
        <v>7616.62</v>
      </c>
      <c r="G6" s="51" t="s">
        <v>101</v>
      </c>
      <c r="H6" s="51" t="s">
        <v>102</v>
      </c>
      <c r="I6" s="63">
        <v>7616.62</v>
      </c>
      <c r="J6" s="64">
        <f t="shared" si="0"/>
        <v>-809</v>
      </c>
      <c r="K6" s="50">
        <f t="shared" si="1"/>
        <v>6603.62</v>
      </c>
      <c r="L6" s="50"/>
      <c r="M6" s="51" t="s">
        <v>101</v>
      </c>
      <c r="N6" s="51" t="s">
        <v>102</v>
      </c>
      <c r="O6" s="63">
        <v>7749.58</v>
      </c>
      <c r="P6" s="64">
        <f t="shared" si="2"/>
        <v>-809</v>
      </c>
      <c r="Q6" s="50">
        <f t="shared" si="3"/>
        <v>6736.58</v>
      </c>
      <c r="U6" s="69" t="s">
        <v>101</v>
      </c>
      <c r="V6" s="69" t="s">
        <v>102</v>
      </c>
      <c r="W6" s="70">
        <v>8475.47</v>
      </c>
      <c r="X6" s="25">
        <f t="shared" si="4"/>
        <v>-7462.47</v>
      </c>
      <c r="Y6" s="25">
        <f t="shared" si="5"/>
        <v>-809</v>
      </c>
    </row>
    <row r="7" s="26" customFormat="1" ht="19.5" customHeight="1" spans="1:25">
      <c r="A7" s="52" t="s">
        <v>650</v>
      </c>
      <c r="B7" s="53" t="s">
        <v>651</v>
      </c>
      <c r="C7" s="54">
        <v>936</v>
      </c>
      <c r="D7" s="55"/>
      <c r="E7" s="55">
        <v>3922.87</v>
      </c>
      <c r="G7" s="56" t="s">
        <v>104</v>
      </c>
      <c r="H7" s="56" t="s">
        <v>105</v>
      </c>
      <c r="I7" s="65">
        <v>3922.87</v>
      </c>
      <c r="J7" s="66">
        <f t="shared" si="0"/>
        <v>-80900</v>
      </c>
      <c r="K7" s="55">
        <f t="shared" si="1"/>
        <v>2986.87</v>
      </c>
      <c r="L7" s="55">
        <v>750</v>
      </c>
      <c r="M7" s="56" t="s">
        <v>104</v>
      </c>
      <c r="N7" s="56" t="s">
        <v>105</v>
      </c>
      <c r="O7" s="65">
        <v>4041.81</v>
      </c>
      <c r="P7" s="66">
        <f t="shared" si="2"/>
        <v>-80900</v>
      </c>
      <c r="Q7" s="55">
        <f t="shared" si="3"/>
        <v>3105.81</v>
      </c>
      <c r="U7" s="71" t="s">
        <v>104</v>
      </c>
      <c r="V7" s="71" t="s">
        <v>105</v>
      </c>
      <c r="W7" s="72">
        <v>4680.94</v>
      </c>
      <c r="X7" s="26">
        <f t="shared" si="4"/>
        <v>-3744.94</v>
      </c>
      <c r="Y7" s="26">
        <f t="shared" si="5"/>
        <v>-80900</v>
      </c>
    </row>
    <row r="8" s="24" customFormat="1" ht="19.5" customHeight="1" spans="1:25">
      <c r="A8" s="52" t="s">
        <v>652</v>
      </c>
      <c r="B8" s="53" t="s">
        <v>653</v>
      </c>
      <c r="C8" s="54">
        <v>64</v>
      </c>
      <c r="D8" s="57"/>
      <c r="E8" s="57">
        <v>135.6</v>
      </c>
      <c r="G8" s="47" t="s">
        <v>528</v>
      </c>
      <c r="H8" s="47" t="s">
        <v>529</v>
      </c>
      <c r="I8" s="62">
        <v>135.6</v>
      </c>
      <c r="J8" s="28">
        <f t="shared" si="0"/>
        <v>-80803</v>
      </c>
      <c r="K8" s="45">
        <f t="shared" si="1"/>
        <v>71.6</v>
      </c>
      <c r="L8" s="45"/>
      <c r="M8" s="47" t="s">
        <v>528</v>
      </c>
      <c r="N8" s="47" t="s">
        <v>529</v>
      </c>
      <c r="O8" s="62">
        <v>135.6</v>
      </c>
      <c r="P8" s="28">
        <f t="shared" si="2"/>
        <v>-80803</v>
      </c>
      <c r="Q8" s="45">
        <f t="shared" si="3"/>
        <v>71.6</v>
      </c>
      <c r="U8" s="67" t="s">
        <v>528</v>
      </c>
      <c r="V8" s="67" t="s">
        <v>529</v>
      </c>
      <c r="W8" s="68">
        <v>135.6</v>
      </c>
      <c r="X8" s="24">
        <f t="shared" si="4"/>
        <v>-71.6</v>
      </c>
      <c r="Y8" s="24">
        <f t="shared" si="5"/>
        <v>-80803</v>
      </c>
    </row>
    <row r="9" s="24" customFormat="1" ht="19.5" customHeight="1" spans="1:25">
      <c r="A9" s="52" t="s">
        <v>654</v>
      </c>
      <c r="B9" s="53" t="s">
        <v>655</v>
      </c>
      <c r="C9" s="54">
        <v>13</v>
      </c>
      <c r="D9" s="45"/>
      <c r="E9" s="45">
        <v>7616.62</v>
      </c>
      <c r="G9" s="47" t="s">
        <v>101</v>
      </c>
      <c r="H9" s="47" t="s">
        <v>102</v>
      </c>
      <c r="I9" s="62">
        <v>7616.62</v>
      </c>
      <c r="J9" s="28">
        <f t="shared" si="0"/>
        <v>-2070902</v>
      </c>
      <c r="K9" s="45">
        <f t="shared" si="1"/>
        <v>7603.62</v>
      </c>
      <c r="L9" s="45"/>
      <c r="M9" s="47" t="s">
        <v>101</v>
      </c>
      <c r="N9" s="47" t="s">
        <v>102</v>
      </c>
      <c r="O9" s="62">
        <v>7749.58</v>
      </c>
      <c r="P9" s="28">
        <f t="shared" si="2"/>
        <v>-2070902</v>
      </c>
      <c r="Q9" s="45">
        <f t="shared" si="3"/>
        <v>7736.58</v>
      </c>
      <c r="U9" s="67" t="s">
        <v>101</v>
      </c>
      <c r="V9" s="67" t="s">
        <v>102</v>
      </c>
      <c r="W9" s="68">
        <v>8475.47</v>
      </c>
      <c r="X9" s="24">
        <f t="shared" si="4"/>
        <v>-8462.47</v>
      </c>
      <c r="Y9" s="24">
        <f t="shared" si="5"/>
        <v>-2070902</v>
      </c>
    </row>
    <row r="10" s="24" customFormat="1" ht="19.5" customHeight="1" spans="1:25">
      <c r="A10" s="52" t="s">
        <v>656</v>
      </c>
      <c r="B10" s="53" t="s">
        <v>657</v>
      </c>
      <c r="C10" s="54"/>
      <c r="D10" s="45"/>
      <c r="E10" s="45">
        <v>3922.87</v>
      </c>
      <c r="G10" s="47" t="s">
        <v>104</v>
      </c>
      <c r="H10" s="47" t="s">
        <v>105</v>
      </c>
      <c r="I10" s="62">
        <v>3922.87</v>
      </c>
      <c r="J10" s="28">
        <f t="shared" si="0"/>
        <v>-80998</v>
      </c>
      <c r="K10" s="45">
        <f t="shared" si="1"/>
        <v>3922.87</v>
      </c>
      <c r="L10" s="45">
        <v>750</v>
      </c>
      <c r="M10" s="47" t="s">
        <v>104</v>
      </c>
      <c r="N10" s="47" t="s">
        <v>105</v>
      </c>
      <c r="O10" s="62">
        <v>4041.81</v>
      </c>
      <c r="P10" s="28">
        <f t="shared" si="2"/>
        <v>-80998</v>
      </c>
      <c r="Q10" s="45">
        <f t="shared" si="3"/>
        <v>4041.81</v>
      </c>
      <c r="U10" s="67" t="s">
        <v>104</v>
      </c>
      <c r="V10" s="67" t="s">
        <v>105</v>
      </c>
      <c r="W10" s="68">
        <v>4680.94</v>
      </c>
      <c r="X10" s="24">
        <f t="shared" si="4"/>
        <v>-4680.94</v>
      </c>
      <c r="Y10" s="24">
        <f t="shared" si="5"/>
        <v>-80998</v>
      </c>
    </row>
    <row r="11" s="24" customFormat="1" ht="19.5" customHeight="1" spans="1:23">
      <c r="A11" s="48" t="s">
        <v>658</v>
      </c>
      <c r="B11" s="49" t="s">
        <v>659</v>
      </c>
      <c r="C11" s="44">
        <f>C12+C13</f>
        <v>6955</v>
      </c>
      <c r="D11" s="57"/>
      <c r="E11" s="57"/>
      <c r="G11" s="47"/>
      <c r="H11" s="47"/>
      <c r="I11" s="62"/>
      <c r="J11" s="28"/>
      <c r="K11" s="45"/>
      <c r="L11" s="45"/>
      <c r="M11" s="47"/>
      <c r="N11" s="47"/>
      <c r="O11" s="62"/>
      <c r="P11" s="28"/>
      <c r="Q11" s="45"/>
      <c r="U11" s="67"/>
      <c r="V11" s="67"/>
      <c r="W11" s="68"/>
    </row>
    <row r="12" s="24" customFormat="1" ht="19.5" customHeight="1" spans="1:23">
      <c r="A12" s="58" t="s">
        <v>660</v>
      </c>
      <c r="B12" s="53" t="s">
        <v>661</v>
      </c>
      <c r="C12" s="54">
        <v>6035</v>
      </c>
      <c r="D12" s="57"/>
      <c r="E12" s="57"/>
      <c r="G12" s="47"/>
      <c r="H12" s="47"/>
      <c r="I12" s="62"/>
      <c r="J12" s="28"/>
      <c r="K12" s="45"/>
      <c r="L12" s="45"/>
      <c r="M12" s="47"/>
      <c r="N12" s="47"/>
      <c r="O12" s="62"/>
      <c r="P12" s="28"/>
      <c r="Q12" s="45"/>
      <c r="U12" s="67"/>
      <c r="V12" s="67"/>
      <c r="W12" s="68"/>
    </row>
    <row r="13" s="24" customFormat="1" ht="19.5" customHeight="1" spans="1:25">
      <c r="A13" s="58" t="s">
        <v>662</v>
      </c>
      <c r="B13" s="53" t="s">
        <v>663</v>
      </c>
      <c r="C13" s="54">
        <f>880+40</f>
        <v>920</v>
      </c>
      <c r="D13" s="57"/>
      <c r="E13" s="57">
        <v>135.6</v>
      </c>
      <c r="G13" s="47" t="s">
        <v>528</v>
      </c>
      <c r="H13" s="47" t="s">
        <v>529</v>
      </c>
      <c r="I13" s="62">
        <v>135.6</v>
      </c>
      <c r="J13" s="28">
        <f t="shared" ref="J13" si="6">G13-A13</f>
        <v>-81000</v>
      </c>
      <c r="K13" s="45">
        <f t="shared" ref="K13" si="7">I13-C13</f>
        <v>-784.4</v>
      </c>
      <c r="L13" s="45"/>
      <c r="M13" s="47" t="s">
        <v>528</v>
      </c>
      <c r="N13" s="47" t="s">
        <v>529</v>
      </c>
      <c r="O13" s="62">
        <v>135.6</v>
      </c>
      <c r="P13" s="28">
        <f t="shared" ref="P13" si="8">M13-A13</f>
        <v>-81000</v>
      </c>
      <c r="Q13" s="45">
        <f t="shared" ref="Q13" si="9">O13-C13</f>
        <v>-784.4</v>
      </c>
      <c r="U13" s="67" t="s">
        <v>528</v>
      </c>
      <c r="V13" s="67" t="s">
        <v>529</v>
      </c>
      <c r="W13" s="68">
        <v>135.6</v>
      </c>
      <c r="X13" s="24">
        <f t="shared" ref="X13" si="10">C13-W13</f>
        <v>784.4</v>
      </c>
      <c r="Y13" s="24">
        <f t="shared" ref="Y13" si="11">U13-A13</f>
        <v>-81000</v>
      </c>
    </row>
    <row r="14" ht="19.5" customHeight="1" spans="1:17">
      <c r="A14" s="48" t="s">
        <v>584</v>
      </c>
      <c r="B14" s="49" t="s">
        <v>585</v>
      </c>
      <c r="C14" s="44">
        <f>C15</f>
        <v>3953</v>
      </c>
      <c r="Q14" s="73"/>
    </row>
    <row r="15" ht="19.5" customHeight="1" spans="1:17">
      <c r="A15" s="48" t="s">
        <v>664</v>
      </c>
      <c r="B15" s="49" t="s">
        <v>665</v>
      </c>
      <c r="C15" s="44">
        <f>C16</f>
        <v>3953</v>
      </c>
      <c r="Q15" s="73"/>
    </row>
    <row r="16" ht="19.5" customHeight="1" spans="1:3">
      <c r="A16" s="58" t="s">
        <v>666</v>
      </c>
      <c r="B16" s="53" t="s">
        <v>667</v>
      </c>
      <c r="C16" s="54">
        <f>3360+593</f>
        <v>3953</v>
      </c>
    </row>
    <row r="17" ht="19.5" customHeight="1" spans="1:3">
      <c r="A17" s="48" t="s">
        <v>668</v>
      </c>
      <c r="B17" s="49" t="s">
        <v>669</v>
      </c>
      <c r="C17" s="44"/>
    </row>
    <row r="18" ht="19.5" customHeight="1" spans="1:3">
      <c r="A18" s="58" t="s">
        <v>670</v>
      </c>
      <c r="B18" s="53" t="s">
        <v>671</v>
      </c>
      <c r="C18" s="54"/>
    </row>
    <row r="19" ht="19.5" customHeight="1" spans="1:3">
      <c r="A19" s="48" t="s">
        <v>672</v>
      </c>
      <c r="B19" s="49" t="s">
        <v>673</v>
      </c>
      <c r="C19" s="44"/>
    </row>
    <row r="20" ht="19.5" customHeight="1" spans="1:3">
      <c r="A20" s="59" t="s">
        <v>84</v>
      </c>
      <c r="B20" s="60"/>
      <c r="C20" s="44">
        <f>C5+C14</f>
        <v>11921</v>
      </c>
    </row>
    <row r="21" ht="19.5" customHeight="1" spans="1:3">
      <c r="A21"/>
      <c r="B21"/>
      <c r="C21"/>
    </row>
    <row r="22" ht="19.5" customHeight="1" spans="1:3">
      <c r="A22"/>
      <c r="B22"/>
      <c r="C22"/>
    </row>
    <row r="23" ht="19.5" customHeight="1" spans="1:3">
      <c r="A23"/>
      <c r="B23"/>
      <c r="C23"/>
    </row>
    <row r="24" ht="19.5" customHeight="1" spans="1:3">
      <c r="A24"/>
      <c r="B24"/>
      <c r="C24"/>
    </row>
    <row r="25" ht="19.5" customHeight="1" spans="1:3">
      <c r="A25"/>
      <c r="B25"/>
      <c r="C25"/>
    </row>
    <row r="26" ht="19.5" customHeight="1" spans="1:3">
      <c r="A26"/>
      <c r="B26"/>
      <c r="C26"/>
    </row>
    <row r="27" ht="19.5" customHeight="1" spans="1:3">
      <c r="A27"/>
      <c r="B27"/>
      <c r="C27"/>
    </row>
    <row r="28" ht="19.5" customHeight="1" spans="1:3">
      <c r="A28"/>
      <c r="B28"/>
      <c r="C28"/>
    </row>
    <row r="29" ht="19.5" customHeight="1" spans="1:3">
      <c r="A29"/>
      <c r="B29"/>
      <c r="C29"/>
    </row>
    <row r="30" ht="19.5" customHeight="1" spans="1:3">
      <c r="A30"/>
      <c r="B30"/>
      <c r="C30"/>
    </row>
    <row r="31" ht="19.5" customHeight="1" spans="1:3">
      <c r="A31"/>
      <c r="B31"/>
      <c r="C31"/>
    </row>
    <row r="32" ht="19.5" customHeight="1" spans="1:3">
      <c r="A32"/>
      <c r="B32"/>
      <c r="C32"/>
    </row>
    <row r="33" ht="19.5" customHeight="1" spans="1:3">
      <c r="A33"/>
      <c r="B33"/>
      <c r="C33"/>
    </row>
    <row r="34" ht="19.5" customHeight="1" spans="1:3">
      <c r="A34"/>
      <c r="B34"/>
      <c r="C34"/>
    </row>
  </sheetData>
  <mergeCells count="2">
    <mergeCell ref="A2:C2"/>
    <mergeCell ref="A20:B20"/>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2"/>
  <sheetViews>
    <sheetView workbookViewId="0">
      <pane ySplit="9" topLeftCell="A10" activePane="bottomLeft" state="frozen"/>
      <selection/>
      <selection pane="bottomLeft" activeCell="C5" sqref="C5:I5"/>
    </sheetView>
  </sheetViews>
  <sheetFormatPr defaultColWidth="10" defaultRowHeight="13.5"/>
  <cols>
    <col min="1" max="2" width="10" style="12" hidden="1" customWidth="1"/>
    <col min="3" max="3" width="25.5" style="12" customWidth="1"/>
    <col min="4" max="9" width="17.25" style="12" customWidth="1"/>
    <col min="10" max="10" width="9.75" style="12" customWidth="1"/>
    <col min="11" max="16384" width="10" style="12"/>
  </cols>
  <sheetData>
    <row r="1" ht="22.5" hidden="1" spans="1:4">
      <c r="A1" s="13">
        <v>0</v>
      </c>
      <c r="B1" s="13" t="s">
        <v>674</v>
      </c>
      <c r="C1" s="13" t="s">
        <v>675</v>
      </c>
      <c r="D1" s="13" t="s">
        <v>676</v>
      </c>
    </row>
    <row r="2" ht="22.5" hidden="1" spans="1:5">
      <c r="A2" s="13">
        <v>0</v>
      </c>
      <c r="B2" s="13" t="s">
        <v>677</v>
      </c>
      <c r="C2" s="13" t="s">
        <v>678</v>
      </c>
      <c r="D2" s="13" t="s">
        <v>679</v>
      </c>
      <c r="E2" s="13"/>
    </row>
    <row r="3" hidden="1" spans="1:9">
      <c r="A3" s="13">
        <v>0</v>
      </c>
      <c r="B3" s="13" t="s">
        <v>680</v>
      </c>
      <c r="C3" s="13" t="s">
        <v>681</v>
      </c>
      <c r="E3" s="13" t="s">
        <v>682</v>
      </c>
      <c r="F3" s="13" t="s">
        <v>683</v>
      </c>
      <c r="H3" s="13" t="s">
        <v>684</v>
      </c>
      <c r="I3" s="13" t="s">
        <v>685</v>
      </c>
    </row>
    <row r="4" ht="14.25" customHeight="1" spans="1:3">
      <c r="A4" s="13">
        <v>0</v>
      </c>
      <c r="B4" s="13"/>
      <c r="C4" s="13" t="s">
        <v>686</v>
      </c>
    </row>
    <row r="5" ht="28.7" customHeight="1" spans="1:9">
      <c r="A5" s="13">
        <v>0</v>
      </c>
      <c r="C5" s="15" t="s">
        <v>687</v>
      </c>
      <c r="D5" s="15"/>
      <c r="E5" s="15"/>
      <c r="F5" s="15"/>
      <c r="G5" s="15"/>
      <c r="H5" s="15"/>
      <c r="I5" s="15"/>
    </row>
    <row r="6" ht="14.25" customHeight="1" spans="1:9">
      <c r="A6" s="13">
        <v>0</v>
      </c>
      <c r="C6" s="13"/>
      <c r="D6" s="13"/>
      <c r="I6" s="16" t="s">
        <v>688</v>
      </c>
    </row>
    <row r="7" ht="14.25" customHeight="1" spans="1:9">
      <c r="A7" s="13">
        <v>0</v>
      </c>
      <c r="C7" s="17" t="s">
        <v>689</v>
      </c>
      <c r="D7" s="17" t="s">
        <v>690</v>
      </c>
      <c r="E7" s="17"/>
      <c r="F7" s="17"/>
      <c r="G7" s="17" t="s">
        <v>691</v>
      </c>
      <c r="H7" s="17"/>
      <c r="I7" s="17"/>
    </row>
    <row r="8" ht="14.25" customHeight="1" spans="1:9">
      <c r="A8" s="13">
        <v>0</v>
      </c>
      <c r="C8" s="17"/>
      <c r="D8" s="23"/>
      <c r="E8" s="17" t="s">
        <v>692</v>
      </c>
      <c r="F8" s="17" t="s">
        <v>693</v>
      </c>
      <c r="G8" s="23"/>
      <c r="H8" s="17" t="s">
        <v>692</v>
      </c>
      <c r="I8" s="17" t="s">
        <v>693</v>
      </c>
    </row>
    <row r="9" ht="19.9" customHeight="1" spans="1:9">
      <c r="A9" s="13">
        <v>0</v>
      </c>
      <c r="C9" s="17" t="s">
        <v>694</v>
      </c>
      <c r="D9" s="17" t="s">
        <v>695</v>
      </c>
      <c r="E9" s="17" t="s">
        <v>696</v>
      </c>
      <c r="F9" s="17" t="s">
        <v>697</v>
      </c>
      <c r="G9" s="17" t="s">
        <v>698</v>
      </c>
      <c r="H9" s="17" t="s">
        <v>699</v>
      </c>
      <c r="I9" s="17" t="s">
        <v>700</v>
      </c>
    </row>
    <row r="10" ht="42" customHeight="1" spans="1:9">
      <c r="A10" s="13" t="s">
        <v>701</v>
      </c>
      <c r="B10" s="13" t="s">
        <v>702</v>
      </c>
      <c r="C10" s="18" t="s">
        <v>703</v>
      </c>
      <c r="D10" s="22">
        <f>E10+F10</f>
        <v>7.68</v>
      </c>
      <c r="E10" s="22">
        <v>2.45</v>
      </c>
      <c r="F10" s="22">
        <v>5.23</v>
      </c>
      <c r="G10" s="22">
        <f>H10+I10</f>
        <v>5.65125</v>
      </c>
      <c r="H10" s="22">
        <v>2.52125</v>
      </c>
      <c r="I10" s="22">
        <v>3.13</v>
      </c>
    </row>
    <row r="11" ht="14.25" customHeight="1" spans="1:9">
      <c r="A11" s="13">
        <v>0</v>
      </c>
      <c r="C11" s="13" t="s">
        <v>704</v>
      </c>
      <c r="D11" s="13"/>
      <c r="E11" s="13"/>
      <c r="F11" s="13"/>
      <c r="G11" s="13"/>
      <c r="H11" s="13"/>
      <c r="I11" s="13"/>
    </row>
    <row r="12" ht="14.25" customHeight="1" spans="1:9">
      <c r="A12" s="13">
        <v>0</v>
      </c>
      <c r="C12" s="13" t="s">
        <v>705</v>
      </c>
      <c r="D12" s="13"/>
      <c r="E12" s="13"/>
      <c r="F12" s="13"/>
      <c r="G12" s="13"/>
      <c r="H12" s="13"/>
      <c r="I12" s="13"/>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E7" sqref="E7"/>
    </sheetView>
  </sheetViews>
  <sheetFormatPr defaultColWidth="10" defaultRowHeight="13.5" outlineLevelCol="2"/>
  <cols>
    <col min="1" max="1" width="44.875" style="12" customWidth="1"/>
    <col min="2" max="2" width="16.75" style="12" customWidth="1"/>
    <col min="3" max="3" width="15.75" style="12" customWidth="1"/>
    <col min="4" max="4" width="9.75" style="12" customWidth="1"/>
    <col min="5" max="16384" width="10" style="12"/>
  </cols>
  <sheetData>
    <row r="1" hidden="1" spans="1:1">
      <c r="A1" s="13" t="s">
        <v>706</v>
      </c>
    </row>
    <row r="2" ht="22.5" hidden="1" spans="1:3">
      <c r="A2" s="13" t="s">
        <v>707</v>
      </c>
      <c r="B2" s="13" t="s">
        <v>678</v>
      </c>
      <c r="C2" s="13" t="s">
        <v>708</v>
      </c>
    </row>
    <row r="3" hidden="1" spans="1:3">
      <c r="A3" s="13" t="s">
        <v>709</v>
      </c>
      <c r="B3" s="13" t="s">
        <v>710</v>
      </c>
      <c r="C3" s="13" t="s">
        <v>711</v>
      </c>
    </row>
    <row r="4" ht="14.25" customHeight="1" spans="1:1">
      <c r="A4" s="13" t="s">
        <v>712</v>
      </c>
    </row>
    <row r="5" ht="28.7" customHeight="1" spans="1:3">
      <c r="A5" s="15" t="s">
        <v>713</v>
      </c>
      <c r="B5" s="15"/>
      <c r="C5" s="15"/>
    </row>
    <row r="6" ht="14.25" customHeight="1" spans="1:3">
      <c r="A6" s="13"/>
      <c r="B6" s="13"/>
      <c r="C6" s="16" t="s">
        <v>688</v>
      </c>
    </row>
    <row r="7" ht="19.9" customHeight="1" spans="1:3">
      <c r="A7" s="17" t="s">
        <v>714</v>
      </c>
      <c r="B7" s="17" t="s">
        <v>132</v>
      </c>
      <c r="C7" s="17" t="s">
        <v>715</v>
      </c>
    </row>
    <row r="8" ht="25.7" customHeight="1" spans="1:3">
      <c r="A8" s="18" t="s">
        <v>716</v>
      </c>
      <c r="B8" s="22" t="s">
        <v>717</v>
      </c>
      <c r="C8" s="22">
        <v>2.62595</v>
      </c>
    </row>
    <row r="9" ht="25.7" customHeight="1" spans="1:3">
      <c r="A9" s="18" t="s">
        <v>718</v>
      </c>
      <c r="B9" s="22">
        <v>3.6428</v>
      </c>
      <c r="C9" s="22"/>
    </row>
    <row r="10" ht="25.7" customHeight="1" spans="1:3">
      <c r="A10" s="18" t="s">
        <v>719</v>
      </c>
      <c r="B10" s="22" t="s">
        <v>717</v>
      </c>
      <c r="C10" s="22">
        <v>0.65</v>
      </c>
    </row>
    <row r="11" ht="25.7" customHeight="1" spans="1:3">
      <c r="A11" s="18" t="s">
        <v>720</v>
      </c>
      <c r="B11" s="22" t="s">
        <v>721</v>
      </c>
      <c r="C11" s="22">
        <v>0</v>
      </c>
    </row>
    <row r="12" ht="25.7" customHeight="1" spans="1:3">
      <c r="A12" s="18" t="s">
        <v>722</v>
      </c>
      <c r="B12" s="22"/>
      <c r="C12" s="22">
        <v>0.65</v>
      </c>
    </row>
    <row r="13" ht="25.7" customHeight="1" spans="1:3">
      <c r="A13" s="18" t="s">
        <v>723</v>
      </c>
      <c r="B13" s="22"/>
      <c r="C13" s="22">
        <v>0.7547</v>
      </c>
    </row>
    <row r="14" ht="25.7" customHeight="1" spans="1:3">
      <c r="A14" s="18" t="s">
        <v>724</v>
      </c>
      <c r="B14" s="22"/>
      <c r="C14" s="22">
        <v>2.52125</v>
      </c>
    </row>
    <row r="15" ht="25.7" customHeight="1" spans="1:3">
      <c r="A15" s="18" t="s">
        <v>725</v>
      </c>
      <c r="B15" s="22"/>
      <c r="C15" s="22"/>
    </row>
    <row r="16" ht="25.7" customHeight="1" spans="1:3">
      <c r="A16" s="18" t="s">
        <v>726</v>
      </c>
      <c r="B16" s="22"/>
      <c r="C16" s="22"/>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E12" sqref="E12"/>
    </sheetView>
  </sheetViews>
  <sheetFormatPr defaultColWidth="10" defaultRowHeight="13.5" outlineLevelCol="2"/>
  <cols>
    <col min="1" max="1" width="51.125" style="12" customWidth="1"/>
    <col min="2" max="2" width="19" style="12" customWidth="1"/>
    <col min="3" max="3" width="16.5" style="12" customWidth="1"/>
    <col min="4" max="4" width="9.75" style="12" customWidth="1"/>
    <col min="5" max="16384" width="10" style="12"/>
  </cols>
  <sheetData>
    <row r="1" hidden="1" spans="1:2">
      <c r="A1" s="13" t="s">
        <v>706</v>
      </c>
      <c r="B1" s="13"/>
    </row>
    <row r="2" ht="22.5" hidden="1" spans="1:3">
      <c r="A2" s="13" t="s">
        <v>707</v>
      </c>
      <c r="B2" s="13" t="s">
        <v>678</v>
      </c>
      <c r="C2" s="13" t="s">
        <v>708</v>
      </c>
    </row>
    <row r="3" hidden="1" spans="1:3">
      <c r="A3" s="13" t="s">
        <v>709</v>
      </c>
      <c r="B3" s="13" t="s">
        <v>710</v>
      </c>
      <c r="C3" s="13" t="s">
        <v>711</v>
      </c>
    </row>
    <row r="4" ht="14.25" customHeight="1" spans="1:1">
      <c r="A4" s="13" t="s">
        <v>727</v>
      </c>
    </row>
    <row r="5" ht="28.7" customHeight="1" spans="1:3">
      <c r="A5" s="15" t="s">
        <v>728</v>
      </c>
      <c r="B5" s="15"/>
      <c r="C5" s="15"/>
    </row>
    <row r="6" ht="14.25" customHeight="1" spans="1:3">
      <c r="A6" s="13"/>
      <c r="B6" s="13"/>
      <c r="C6" s="16" t="s">
        <v>688</v>
      </c>
    </row>
    <row r="7" ht="19.9" customHeight="1" spans="1:3">
      <c r="A7" s="17" t="s">
        <v>714</v>
      </c>
      <c r="B7" s="17" t="s">
        <v>132</v>
      </c>
      <c r="C7" s="17" t="s">
        <v>715</v>
      </c>
    </row>
    <row r="8" ht="25.7" customHeight="1" spans="1:3">
      <c r="A8" s="18" t="s">
        <v>729</v>
      </c>
      <c r="B8" s="22"/>
      <c r="C8" s="22">
        <v>2.03</v>
      </c>
    </row>
    <row r="9" ht="25.7" customHeight="1" spans="1:3">
      <c r="A9" s="18" t="s">
        <v>730</v>
      </c>
      <c r="B9" s="22">
        <v>3.13</v>
      </c>
      <c r="C9" s="22"/>
    </row>
    <row r="10" ht="25.7" customHeight="1" spans="1:3">
      <c r="A10" s="18" t="s">
        <v>731</v>
      </c>
      <c r="B10" s="22"/>
      <c r="C10" s="22">
        <v>1.1</v>
      </c>
    </row>
    <row r="11" ht="25.7" customHeight="1" spans="1:3">
      <c r="A11" s="18" t="s">
        <v>732</v>
      </c>
      <c r="B11" s="22"/>
      <c r="C11" s="22">
        <v>0</v>
      </c>
    </row>
    <row r="12" ht="25.7" customHeight="1" spans="1:3">
      <c r="A12" s="18" t="s">
        <v>733</v>
      </c>
      <c r="B12" s="22"/>
      <c r="C12" s="22">
        <v>3.13</v>
      </c>
    </row>
    <row r="13" ht="25.7" customHeight="1" spans="1:3">
      <c r="A13" s="18" t="s">
        <v>734</v>
      </c>
      <c r="B13" s="22"/>
      <c r="C13" s="22"/>
    </row>
    <row r="14" ht="25.7" customHeight="1" spans="1:3">
      <c r="A14" s="18" t="s">
        <v>735</v>
      </c>
      <c r="B14" s="22"/>
      <c r="C14" s="22"/>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pane ySplit="7" topLeftCell="A18" activePane="bottomLeft" state="frozen"/>
      <selection/>
      <selection pane="bottomLeft" activeCell="G21" sqref="G21"/>
    </sheetView>
  </sheetViews>
  <sheetFormatPr defaultColWidth="10" defaultRowHeight="13.5" outlineLevelCol="2"/>
  <cols>
    <col min="1" max="1" width="31.625" style="12" customWidth="1"/>
    <col min="2" max="2" width="14.625" style="12" customWidth="1"/>
    <col min="3" max="3" width="19.75" style="12" customWidth="1"/>
    <col min="4" max="4" width="9.75" style="12" customWidth="1"/>
    <col min="5" max="16384" width="10" style="12"/>
  </cols>
  <sheetData>
    <row r="1" ht="22.5" hidden="1" spans="1:2">
      <c r="A1" s="13" t="s">
        <v>706</v>
      </c>
      <c r="B1" s="13"/>
    </row>
    <row r="2" hidden="1" spans="1:3">
      <c r="A2" s="13" t="s">
        <v>707</v>
      </c>
      <c r="B2" s="13" t="s">
        <v>678</v>
      </c>
      <c r="C2" s="13" t="s">
        <v>708</v>
      </c>
    </row>
    <row r="3" hidden="1" spans="1:3">
      <c r="A3" s="13" t="s">
        <v>709</v>
      </c>
      <c r="C3" s="13" t="s">
        <v>736</v>
      </c>
    </row>
    <row r="4" ht="14.25" customHeight="1" spans="1:1">
      <c r="A4" s="14" t="s">
        <v>737</v>
      </c>
    </row>
    <row r="5" ht="28.7" customHeight="1" spans="1:3">
      <c r="A5" s="15" t="s">
        <v>738</v>
      </c>
      <c r="B5" s="15"/>
      <c r="C5" s="15"/>
    </row>
    <row r="6" ht="14.25" customHeight="1" spans="3:3">
      <c r="C6" s="16" t="s">
        <v>688</v>
      </c>
    </row>
    <row r="7" ht="21.95" customHeight="1" spans="1:3">
      <c r="A7" s="17" t="s">
        <v>714</v>
      </c>
      <c r="B7" s="17" t="s">
        <v>739</v>
      </c>
      <c r="C7" s="17" t="s">
        <v>740</v>
      </c>
    </row>
    <row r="8" ht="19.9" customHeight="1" spans="1:3">
      <c r="A8" s="21" t="s">
        <v>741</v>
      </c>
      <c r="B8" s="19" t="s">
        <v>742</v>
      </c>
      <c r="C8" s="20">
        <v>1.75</v>
      </c>
    </row>
    <row r="9" ht="19.9" customHeight="1" spans="1:3">
      <c r="A9" s="21" t="s">
        <v>743</v>
      </c>
      <c r="B9" s="19" t="s">
        <v>696</v>
      </c>
      <c r="C9" s="20">
        <v>0.65</v>
      </c>
    </row>
    <row r="10" ht="22.7" customHeight="1" spans="1:3">
      <c r="A10" s="21" t="s">
        <v>744</v>
      </c>
      <c r="B10" s="19" t="s">
        <v>697</v>
      </c>
      <c r="C10" s="20">
        <v>0.65</v>
      </c>
    </row>
    <row r="11" ht="19.9" customHeight="1" spans="1:3">
      <c r="A11" s="21" t="s">
        <v>745</v>
      </c>
      <c r="B11" s="19" t="s">
        <v>746</v>
      </c>
      <c r="C11" s="20">
        <v>1.1</v>
      </c>
    </row>
    <row r="12" ht="22.7" customHeight="1" spans="1:3">
      <c r="A12" s="21" t="s">
        <v>744</v>
      </c>
      <c r="B12" s="19" t="s">
        <v>699</v>
      </c>
      <c r="C12" s="20"/>
    </row>
    <row r="13" ht="19.9" customHeight="1" spans="1:3">
      <c r="A13" s="21" t="s">
        <v>747</v>
      </c>
      <c r="B13" s="19" t="s">
        <v>748</v>
      </c>
      <c r="C13" s="20">
        <v>0.7547</v>
      </c>
    </row>
    <row r="14" ht="19.9" customHeight="1" spans="1:3">
      <c r="A14" s="21" t="s">
        <v>743</v>
      </c>
      <c r="B14" s="19" t="s">
        <v>749</v>
      </c>
      <c r="C14" s="20">
        <v>0.7547</v>
      </c>
    </row>
    <row r="15" ht="19.9" customHeight="1" spans="1:3">
      <c r="A15" s="21" t="s">
        <v>745</v>
      </c>
      <c r="B15" s="19" t="s">
        <v>750</v>
      </c>
      <c r="C15" s="20"/>
    </row>
    <row r="16" ht="19.9" customHeight="1" spans="1:3">
      <c r="A16" s="21" t="s">
        <v>751</v>
      </c>
      <c r="B16" s="19" t="s">
        <v>752</v>
      </c>
      <c r="C16" s="20">
        <v>0.16252947</v>
      </c>
    </row>
    <row r="17" ht="19.9" customHeight="1" spans="1:3">
      <c r="A17" s="21" t="s">
        <v>743</v>
      </c>
      <c r="B17" s="19" t="s">
        <v>753</v>
      </c>
      <c r="C17" s="20">
        <v>0.08832947</v>
      </c>
    </row>
    <row r="18" ht="19.9" customHeight="1" spans="1:3">
      <c r="A18" s="21" t="s">
        <v>745</v>
      </c>
      <c r="B18" s="19" t="s">
        <v>754</v>
      </c>
      <c r="C18" s="20">
        <v>0.0742</v>
      </c>
    </row>
    <row r="19" ht="19.9" customHeight="1" spans="1:3">
      <c r="A19" s="21" t="s">
        <v>755</v>
      </c>
      <c r="B19" s="19" t="s">
        <v>756</v>
      </c>
      <c r="C19" s="20">
        <v>0.6693</v>
      </c>
    </row>
    <row r="20" ht="19.9" customHeight="1" spans="1:3">
      <c r="A20" s="21" t="s">
        <v>743</v>
      </c>
      <c r="B20" s="19" t="s">
        <v>757</v>
      </c>
      <c r="C20" s="20">
        <v>0.6693</v>
      </c>
    </row>
    <row r="21" ht="19.9" customHeight="1" spans="1:3">
      <c r="A21" s="21" t="s">
        <v>758</v>
      </c>
      <c r="B21" s="19"/>
      <c r="C21" s="20">
        <v>0.6</v>
      </c>
    </row>
    <row r="22" ht="22.7" customHeight="1" spans="1:3">
      <c r="A22" s="21" t="s">
        <v>759</v>
      </c>
      <c r="B22" s="19" t="s">
        <v>760</v>
      </c>
      <c r="C22" s="20">
        <v>0.0693</v>
      </c>
    </row>
    <row r="23" ht="19.9" customHeight="1" spans="1:3">
      <c r="A23" s="21" t="s">
        <v>745</v>
      </c>
      <c r="B23" s="19" t="s">
        <v>761</v>
      </c>
      <c r="C23" s="20"/>
    </row>
    <row r="24" ht="19.9" customHeight="1" spans="1:3">
      <c r="A24" s="21" t="s">
        <v>758</v>
      </c>
      <c r="B24" s="19"/>
      <c r="C24" s="20"/>
    </row>
    <row r="25" ht="22.7" customHeight="1" spans="1:3">
      <c r="A25" s="21" t="s">
        <v>762</v>
      </c>
      <c r="B25" s="19" t="s">
        <v>763</v>
      </c>
      <c r="C25" s="20"/>
    </row>
    <row r="26" ht="19.9" customHeight="1" spans="1:3">
      <c r="A26" s="21" t="s">
        <v>764</v>
      </c>
      <c r="B26" s="19" t="s">
        <v>765</v>
      </c>
      <c r="C26" s="20">
        <v>0.19672368</v>
      </c>
    </row>
    <row r="27" ht="19.9" customHeight="1" spans="1:3">
      <c r="A27" s="21" t="s">
        <v>743</v>
      </c>
      <c r="B27" s="19" t="s">
        <v>766</v>
      </c>
      <c r="C27" s="20">
        <v>0.08765368</v>
      </c>
    </row>
    <row r="28" ht="19.9" customHeight="1" spans="1:3">
      <c r="A28" s="21" t="s">
        <v>745</v>
      </c>
      <c r="B28" s="19" t="s">
        <v>767</v>
      </c>
      <c r="C28" s="20">
        <v>0.10907</v>
      </c>
    </row>
    <row r="29" ht="34.5" customHeight="1" spans="1:3">
      <c r="A29" s="13" t="s">
        <v>768</v>
      </c>
      <c r="B29" s="13"/>
      <c r="C29" s="13"/>
    </row>
    <row r="30" ht="24" customHeight="1" spans="1:3">
      <c r="A30" s="13" t="s">
        <v>769</v>
      </c>
      <c r="B30" s="13"/>
      <c r="C30" s="13"/>
    </row>
    <row r="31" ht="24" customHeight="1" spans="1:3">
      <c r="A31" s="13" t="s">
        <v>770</v>
      </c>
      <c r="B31" s="13"/>
      <c r="C31" s="13"/>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D8" sqref="D8"/>
    </sheetView>
  </sheetViews>
  <sheetFormatPr defaultColWidth="10" defaultRowHeight="13.5" outlineLevelCol="3"/>
  <cols>
    <col min="1" max="1" width="41.375" style="12" customWidth="1"/>
    <col min="2" max="2" width="12.625" style="12" customWidth="1"/>
    <col min="3" max="3" width="20.5" style="12" customWidth="1"/>
    <col min="4" max="4" width="10" style="12"/>
    <col min="5" max="5" width="9.75" style="12" customWidth="1"/>
    <col min="6" max="16384" width="10" style="12"/>
  </cols>
  <sheetData>
    <row r="1" ht="22.5" hidden="1" spans="1:2">
      <c r="A1" s="13" t="s">
        <v>706</v>
      </c>
      <c r="B1" s="13" t="s">
        <v>771</v>
      </c>
    </row>
    <row r="2" hidden="1" spans="1:3">
      <c r="A2" s="13" t="s">
        <v>707</v>
      </c>
      <c r="B2" s="13" t="s">
        <v>678</v>
      </c>
      <c r="C2" s="13" t="s">
        <v>708</v>
      </c>
    </row>
    <row r="3" hidden="1" spans="1:4">
      <c r="A3" s="13" t="s">
        <v>709</v>
      </c>
      <c r="C3" s="13" t="s">
        <v>736</v>
      </c>
      <c r="D3" s="13" t="s">
        <v>772</v>
      </c>
    </row>
    <row r="4" ht="14.25" customHeight="1" spans="1:1">
      <c r="A4" s="14" t="s">
        <v>773</v>
      </c>
    </row>
    <row r="5" ht="18.75" customHeight="1" spans="1:3">
      <c r="A5" s="15" t="s">
        <v>774</v>
      </c>
      <c r="B5" s="15"/>
      <c r="C5" s="15"/>
    </row>
    <row r="6" ht="14.25" customHeight="1" spans="1:3">
      <c r="A6" s="16" t="s">
        <v>688</v>
      </c>
      <c r="B6" s="16"/>
      <c r="C6" s="16"/>
    </row>
    <row r="7" ht="34.5" customHeight="1" spans="1:3">
      <c r="A7" s="17" t="s">
        <v>54</v>
      </c>
      <c r="B7" s="17" t="s">
        <v>694</v>
      </c>
      <c r="C7" s="17" t="s">
        <v>740</v>
      </c>
    </row>
    <row r="8" ht="34.5" customHeight="1" spans="1:4">
      <c r="A8" s="18" t="s">
        <v>775</v>
      </c>
      <c r="B8" s="19" t="s">
        <v>695</v>
      </c>
      <c r="C8" s="20">
        <v>6.7728</v>
      </c>
      <c r="D8" s="13"/>
    </row>
    <row r="9" ht="34.5" customHeight="1" spans="1:4">
      <c r="A9" s="18" t="s">
        <v>776</v>
      </c>
      <c r="B9" s="19" t="s">
        <v>696</v>
      </c>
      <c r="C9" s="20">
        <v>3.6428</v>
      </c>
      <c r="D9" s="13"/>
    </row>
    <row r="10" ht="34.5" customHeight="1" spans="1:4">
      <c r="A10" s="18" t="s">
        <v>777</v>
      </c>
      <c r="B10" s="19" t="s">
        <v>697</v>
      </c>
      <c r="C10" s="20">
        <v>3.13</v>
      </c>
      <c r="D10" s="13"/>
    </row>
    <row r="11" ht="60" customHeight="1" spans="1:4">
      <c r="A11" s="18" t="s">
        <v>778</v>
      </c>
      <c r="B11" s="19" t="s">
        <v>698</v>
      </c>
      <c r="C11" s="20"/>
      <c r="D11" s="13"/>
    </row>
    <row r="12" ht="34.5" customHeight="1" spans="1:4">
      <c r="A12" s="18" t="s">
        <v>776</v>
      </c>
      <c r="B12" s="19" t="s">
        <v>699</v>
      </c>
      <c r="C12" s="20"/>
      <c r="D12" s="13"/>
    </row>
    <row r="13" ht="34.5" customHeight="1" spans="1:4">
      <c r="A13" s="18" t="s">
        <v>777</v>
      </c>
      <c r="B13" s="19" t="s">
        <v>700</v>
      </c>
      <c r="C13" s="20"/>
      <c r="D13" s="13"/>
    </row>
    <row r="14" ht="41.25" customHeight="1" spans="1:3">
      <c r="A14" s="13" t="s">
        <v>779</v>
      </c>
      <c r="B14" s="13"/>
      <c r="C14" s="13"/>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H4" sqref="H4"/>
    </sheetView>
  </sheetViews>
  <sheetFormatPr defaultColWidth="9" defaultRowHeight="13.5" outlineLevelCol="6"/>
  <cols>
    <col min="1" max="1" width="6.625" style="8" customWidth="1"/>
    <col min="2" max="2" width="30.875" style="8" customWidth="1"/>
    <col min="3" max="3" width="21.625" style="8" customWidth="1"/>
    <col min="4" max="4" width="25.625" style="8" customWidth="1"/>
    <col min="5" max="5" width="12.75" style="8" customWidth="1"/>
    <col min="6" max="6" width="12.125" style="8" customWidth="1"/>
    <col min="7" max="16384" width="9" style="8"/>
  </cols>
  <sheetData>
    <row r="1" ht="15.75" customHeight="1" spans="1:1">
      <c r="A1" s="8" t="s">
        <v>780</v>
      </c>
    </row>
    <row r="2" ht="26.25" customHeight="1" spans="1:6">
      <c r="A2" s="2" t="s">
        <v>781</v>
      </c>
      <c r="B2" s="2"/>
      <c r="C2" s="2"/>
      <c r="D2" s="2"/>
      <c r="E2" s="2"/>
      <c r="F2" s="2"/>
    </row>
    <row r="3" ht="16.5" customHeight="1" spans="2:6">
      <c r="B3" s="9"/>
      <c r="C3" s="9"/>
      <c r="D3" s="9"/>
      <c r="E3" s="9"/>
      <c r="F3" s="3" t="s">
        <v>688</v>
      </c>
    </row>
    <row r="4" ht="24" customHeight="1" spans="1:6">
      <c r="A4" s="4" t="s">
        <v>782</v>
      </c>
      <c r="B4" s="4" t="s">
        <v>486</v>
      </c>
      <c r="C4" s="4" t="s">
        <v>783</v>
      </c>
      <c r="D4" s="4" t="s">
        <v>784</v>
      </c>
      <c r="E4" s="4" t="s">
        <v>785</v>
      </c>
      <c r="F4" s="4" t="s">
        <v>786</v>
      </c>
    </row>
    <row r="5" ht="25.5" customHeight="1" spans="1:7">
      <c r="A5" s="5"/>
      <c r="B5" s="4" t="s">
        <v>84</v>
      </c>
      <c r="C5" s="10"/>
      <c r="D5" s="10"/>
      <c r="E5" s="10"/>
      <c r="F5" s="6">
        <v>1.67</v>
      </c>
      <c r="G5" s="1"/>
    </row>
    <row r="6" ht="30.5" customHeight="1" spans="1:7">
      <c r="A6" s="5">
        <v>1</v>
      </c>
      <c r="B6" s="11" t="s">
        <v>787</v>
      </c>
      <c r="C6" s="10" t="s">
        <v>788</v>
      </c>
      <c r="D6" s="10" t="s">
        <v>789</v>
      </c>
      <c r="E6" s="10" t="s">
        <v>790</v>
      </c>
      <c r="F6" s="6">
        <v>0.18</v>
      </c>
      <c r="G6" s="1"/>
    </row>
    <row r="7" ht="30.5" customHeight="1" spans="1:7">
      <c r="A7" s="5">
        <v>2</v>
      </c>
      <c r="B7" s="11" t="s">
        <v>791</v>
      </c>
      <c r="C7" s="10" t="s">
        <v>792</v>
      </c>
      <c r="D7" s="10" t="s">
        <v>793</v>
      </c>
      <c r="E7" s="10" t="s">
        <v>790</v>
      </c>
      <c r="F7" s="6">
        <v>0.71</v>
      </c>
      <c r="G7" s="1"/>
    </row>
    <row r="8" ht="30.5" customHeight="1" spans="1:7">
      <c r="A8" s="5">
        <v>3</v>
      </c>
      <c r="B8" s="11" t="s">
        <v>794</v>
      </c>
      <c r="C8" s="10" t="s">
        <v>795</v>
      </c>
      <c r="D8" s="10" t="s">
        <v>796</v>
      </c>
      <c r="E8" s="10" t="s">
        <v>790</v>
      </c>
      <c r="F8" s="6">
        <v>0.78</v>
      </c>
      <c r="G8" s="1"/>
    </row>
    <row r="9" ht="61.5" customHeight="1" spans="1:6">
      <c r="A9" s="7" t="s">
        <v>797</v>
      </c>
      <c r="B9" s="7"/>
      <c r="C9" s="7"/>
      <c r="D9" s="7"/>
      <c r="E9" s="7"/>
      <c r="F9" s="7"/>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F10" sqref="F10"/>
    </sheetView>
  </sheetViews>
  <sheetFormatPr defaultColWidth="9" defaultRowHeight="13.5" outlineLevelCol="1"/>
  <cols>
    <col min="1" max="1" width="39.375" style="1" customWidth="1"/>
    <col min="2" max="2" width="44.25" style="1" customWidth="1"/>
    <col min="3" max="16384" width="9" style="1"/>
  </cols>
  <sheetData>
    <row r="1" ht="15.75" customHeight="1"/>
    <row r="2" ht="26.25" customHeight="1" spans="1:2">
      <c r="A2" s="2" t="s">
        <v>798</v>
      </c>
      <c r="B2" s="2"/>
    </row>
    <row r="3" ht="16.5" customHeight="1" spans="2:2">
      <c r="B3" s="3" t="s">
        <v>688</v>
      </c>
    </row>
    <row r="4" ht="24" customHeight="1" spans="1:2">
      <c r="A4" s="4" t="s">
        <v>799</v>
      </c>
      <c r="B4" s="4" t="s">
        <v>800</v>
      </c>
    </row>
    <row r="5" ht="24" customHeight="1" spans="1:2">
      <c r="A5" s="4" t="s">
        <v>84</v>
      </c>
      <c r="B5" s="4"/>
    </row>
    <row r="6" ht="24" customHeight="1" spans="1:2">
      <c r="A6" s="5" t="s">
        <v>801</v>
      </c>
      <c r="B6" s="4"/>
    </row>
    <row r="7" ht="24" customHeight="1" spans="1:2">
      <c r="A7" s="5" t="s">
        <v>802</v>
      </c>
      <c r="B7" s="4"/>
    </row>
    <row r="8" ht="24" customHeight="1" spans="1:2">
      <c r="A8" s="5" t="s">
        <v>803</v>
      </c>
      <c r="B8" s="4"/>
    </row>
    <row r="9" ht="24" customHeight="1" spans="1:2">
      <c r="A9" s="5" t="s">
        <v>804</v>
      </c>
      <c r="B9" s="4"/>
    </row>
    <row r="10" ht="56" customHeight="1" spans="1:2">
      <c r="A10" s="5" t="s">
        <v>805</v>
      </c>
      <c r="B10" s="4" t="s">
        <v>806</v>
      </c>
    </row>
    <row r="11" ht="24" customHeight="1" spans="1:2">
      <c r="A11" s="5" t="s">
        <v>807</v>
      </c>
      <c r="B11" s="4"/>
    </row>
    <row r="12" ht="24" customHeight="1" spans="1:2">
      <c r="A12" s="5" t="s">
        <v>808</v>
      </c>
      <c r="B12" s="4"/>
    </row>
    <row r="13" ht="24" customHeight="1" spans="1:2">
      <c r="A13" s="5" t="s">
        <v>809</v>
      </c>
      <c r="B13" s="4"/>
    </row>
    <row r="14" ht="25.5" customHeight="1" spans="1:2">
      <c r="A14" s="5" t="s">
        <v>810</v>
      </c>
      <c r="B14" s="6"/>
    </row>
    <row r="15" ht="25.5" customHeight="1" spans="1:2">
      <c r="A15" s="5" t="s">
        <v>811</v>
      </c>
      <c r="B15" s="6"/>
    </row>
    <row r="16" ht="24.75" customHeight="1" spans="1:2">
      <c r="A16" s="5" t="s">
        <v>812</v>
      </c>
      <c r="B16" s="6"/>
    </row>
    <row r="17" ht="24.75" customHeight="1" spans="1:2">
      <c r="A17" s="5" t="s">
        <v>813</v>
      </c>
      <c r="B17" s="6"/>
    </row>
    <row r="18" ht="61.5" customHeight="1" spans="1:2">
      <c r="A18" s="7" t="s">
        <v>814</v>
      </c>
      <c r="B18" s="7"/>
    </row>
  </sheetData>
  <mergeCells count="2">
    <mergeCell ref="A2:B2"/>
    <mergeCell ref="A18:B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3"/>
  <sheetViews>
    <sheetView workbookViewId="0">
      <selection activeCell="C28" sqref="C28"/>
    </sheetView>
  </sheetViews>
  <sheetFormatPr defaultColWidth="7.875" defaultRowHeight="15.75" outlineLevelCol="4"/>
  <cols>
    <col min="1" max="1" width="39.125" style="275" customWidth="1"/>
    <col min="2" max="2" width="34" style="275" customWidth="1"/>
    <col min="3" max="3" width="8" style="275" customWidth="1"/>
    <col min="4" max="4" width="7.875" style="275" customWidth="1"/>
    <col min="5" max="5" width="8.5" style="275" hidden="1" customWidth="1"/>
    <col min="6" max="6" width="7.875" style="275" hidden="1" customWidth="1"/>
    <col min="7" max="254" width="7.875" style="275"/>
    <col min="255" max="255" width="35.75" style="275" customWidth="1"/>
    <col min="256" max="256" width="7.875" style="275" hidden="1" customWidth="1"/>
    <col min="257" max="258" width="12" style="275" customWidth="1"/>
    <col min="259" max="259" width="8" style="275" customWidth="1"/>
    <col min="260" max="260" width="7.875" style="275" customWidth="1"/>
    <col min="261" max="262" width="7.875" style="275" hidden="1" customWidth="1"/>
    <col min="263" max="510" width="7.875" style="275"/>
    <col min="511" max="511" width="35.75" style="275" customWidth="1"/>
    <col min="512" max="512" width="7.875" style="275" hidden="1" customWidth="1"/>
    <col min="513" max="514" width="12" style="275" customWidth="1"/>
    <col min="515" max="515" width="8" style="275" customWidth="1"/>
    <col min="516" max="516" width="7.875" style="275" customWidth="1"/>
    <col min="517" max="518" width="7.875" style="275" hidden="1" customWidth="1"/>
    <col min="519" max="766" width="7.875" style="275"/>
    <col min="767" max="767" width="35.75" style="275" customWidth="1"/>
    <col min="768" max="768" width="7.875" style="275" hidden="1" customWidth="1"/>
    <col min="769" max="770" width="12" style="275" customWidth="1"/>
    <col min="771" max="771" width="8" style="275" customWidth="1"/>
    <col min="772" max="772" width="7.875" style="275" customWidth="1"/>
    <col min="773" max="774" width="7.875" style="275" hidden="1" customWidth="1"/>
    <col min="775" max="1022" width="7.875" style="275"/>
    <col min="1023" max="1023" width="35.75" style="275" customWidth="1"/>
    <col min="1024" max="1024" width="7.875" style="275" hidden="1" customWidth="1"/>
    <col min="1025" max="1026" width="12" style="275" customWidth="1"/>
    <col min="1027" max="1027" width="8" style="275" customWidth="1"/>
    <col min="1028" max="1028" width="7.875" style="275" customWidth="1"/>
    <col min="1029" max="1030" width="7.875" style="275" hidden="1" customWidth="1"/>
    <col min="1031" max="1278" width="7.875" style="275"/>
    <col min="1279" max="1279" width="35.75" style="275" customWidth="1"/>
    <col min="1280" max="1280" width="7.875" style="275" hidden="1" customWidth="1"/>
    <col min="1281" max="1282" width="12" style="275" customWidth="1"/>
    <col min="1283" max="1283" width="8" style="275" customWidth="1"/>
    <col min="1284" max="1284" width="7.875" style="275" customWidth="1"/>
    <col min="1285" max="1286" width="7.875" style="275" hidden="1" customWidth="1"/>
    <col min="1287" max="1534" width="7.875" style="275"/>
    <col min="1535" max="1535" width="35.75" style="275" customWidth="1"/>
    <col min="1536" max="1536" width="7.875" style="275" hidden="1" customWidth="1"/>
    <col min="1537" max="1538" width="12" style="275" customWidth="1"/>
    <col min="1539" max="1539" width="8" style="275" customWidth="1"/>
    <col min="1540" max="1540" width="7.875" style="275" customWidth="1"/>
    <col min="1541" max="1542" width="7.875" style="275" hidden="1" customWidth="1"/>
    <col min="1543" max="1790" width="7.875" style="275"/>
    <col min="1791" max="1791" width="35.75" style="275" customWidth="1"/>
    <col min="1792" max="1792" width="7.875" style="275" hidden="1" customWidth="1"/>
    <col min="1793" max="1794" width="12" style="275" customWidth="1"/>
    <col min="1795" max="1795" width="8" style="275" customWidth="1"/>
    <col min="1796" max="1796" width="7.875" style="275" customWidth="1"/>
    <col min="1797" max="1798" width="7.875" style="275" hidden="1" customWidth="1"/>
    <col min="1799" max="2046" width="7.875" style="275"/>
    <col min="2047" max="2047" width="35.75" style="275" customWidth="1"/>
    <col min="2048" max="2048" width="7.875" style="275" hidden="1" customWidth="1"/>
    <col min="2049" max="2050" width="12" style="275" customWidth="1"/>
    <col min="2051" max="2051" width="8" style="275" customWidth="1"/>
    <col min="2052" max="2052" width="7.875" style="275" customWidth="1"/>
    <col min="2053" max="2054" width="7.875" style="275" hidden="1" customWidth="1"/>
    <col min="2055" max="2302" width="7.875" style="275"/>
    <col min="2303" max="2303" width="35.75" style="275" customWidth="1"/>
    <col min="2304" max="2304" width="7.875" style="275" hidden="1" customWidth="1"/>
    <col min="2305" max="2306" width="12" style="275" customWidth="1"/>
    <col min="2307" max="2307" width="8" style="275" customWidth="1"/>
    <col min="2308" max="2308" width="7.875" style="275" customWidth="1"/>
    <col min="2309" max="2310" width="7.875" style="275" hidden="1" customWidth="1"/>
    <col min="2311" max="2558" width="7.875" style="275"/>
    <col min="2559" max="2559" width="35.75" style="275" customWidth="1"/>
    <col min="2560" max="2560" width="7.875" style="275" hidden="1" customWidth="1"/>
    <col min="2561" max="2562" width="12" style="275" customWidth="1"/>
    <col min="2563" max="2563" width="8" style="275" customWidth="1"/>
    <col min="2564" max="2564" width="7.875" style="275" customWidth="1"/>
    <col min="2565" max="2566" width="7.875" style="275" hidden="1" customWidth="1"/>
    <col min="2567" max="2814" width="7.875" style="275"/>
    <col min="2815" max="2815" width="35.75" style="275" customWidth="1"/>
    <col min="2816" max="2816" width="7.875" style="275" hidden="1" customWidth="1"/>
    <col min="2817" max="2818" width="12" style="275" customWidth="1"/>
    <col min="2819" max="2819" width="8" style="275" customWidth="1"/>
    <col min="2820" max="2820" width="7.875" style="275" customWidth="1"/>
    <col min="2821" max="2822" width="7.875" style="275" hidden="1" customWidth="1"/>
    <col min="2823" max="3070" width="7.875" style="275"/>
    <col min="3071" max="3071" width="35.75" style="275" customWidth="1"/>
    <col min="3072" max="3072" width="7.875" style="275" hidden="1" customWidth="1"/>
    <col min="3073" max="3074" width="12" style="275" customWidth="1"/>
    <col min="3075" max="3075" width="8" style="275" customWidth="1"/>
    <col min="3076" max="3076" width="7.875" style="275" customWidth="1"/>
    <col min="3077" max="3078" width="7.875" style="275" hidden="1" customWidth="1"/>
    <col min="3079" max="3326" width="7.875" style="275"/>
    <col min="3327" max="3327" width="35.75" style="275" customWidth="1"/>
    <col min="3328" max="3328" width="7.875" style="275" hidden="1" customWidth="1"/>
    <col min="3329" max="3330" width="12" style="275" customWidth="1"/>
    <col min="3331" max="3331" width="8" style="275" customWidth="1"/>
    <col min="3332" max="3332" width="7.875" style="275" customWidth="1"/>
    <col min="3333" max="3334" width="7.875" style="275" hidden="1" customWidth="1"/>
    <col min="3335" max="3582" width="7.875" style="275"/>
    <col min="3583" max="3583" width="35.75" style="275" customWidth="1"/>
    <col min="3584" max="3584" width="7.875" style="275" hidden="1" customWidth="1"/>
    <col min="3585" max="3586" width="12" style="275" customWidth="1"/>
    <col min="3587" max="3587" width="8" style="275" customWidth="1"/>
    <col min="3588" max="3588" width="7.875" style="275" customWidth="1"/>
    <col min="3589" max="3590" width="7.875" style="275" hidden="1" customWidth="1"/>
    <col min="3591" max="3838" width="7.875" style="275"/>
    <col min="3839" max="3839" width="35.75" style="275" customWidth="1"/>
    <col min="3840" max="3840" width="7.875" style="275" hidden="1" customWidth="1"/>
    <col min="3841" max="3842" width="12" style="275" customWidth="1"/>
    <col min="3843" max="3843" width="8" style="275" customWidth="1"/>
    <col min="3844" max="3844" width="7.875" style="275" customWidth="1"/>
    <col min="3845" max="3846" width="7.875" style="275" hidden="1" customWidth="1"/>
    <col min="3847" max="4094" width="7.875" style="275"/>
    <col min="4095" max="4095" width="35.75" style="275" customWidth="1"/>
    <col min="4096" max="4096" width="7.875" style="275" hidden="1" customWidth="1"/>
    <col min="4097" max="4098" width="12" style="275" customWidth="1"/>
    <col min="4099" max="4099" width="8" style="275" customWidth="1"/>
    <col min="4100" max="4100" width="7.875" style="275" customWidth="1"/>
    <col min="4101" max="4102" width="7.875" style="275" hidden="1" customWidth="1"/>
    <col min="4103" max="4350" width="7.875" style="275"/>
    <col min="4351" max="4351" width="35.75" style="275" customWidth="1"/>
    <col min="4352" max="4352" width="7.875" style="275" hidden="1" customWidth="1"/>
    <col min="4353" max="4354" width="12" style="275" customWidth="1"/>
    <col min="4355" max="4355" width="8" style="275" customWidth="1"/>
    <col min="4356" max="4356" width="7.875" style="275" customWidth="1"/>
    <col min="4357" max="4358" width="7.875" style="275" hidden="1" customWidth="1"/>
    <col min="4359" max="4606" width="7.875" style="275"/>
    <col min="4607" max="4607" width="35.75" style="275" customWidth="1"/>
    <col min="4608" max="4608" width="7.875" style="275" hidden="1" customWidth="1"/>
    <col min="4609" max="4610" width="12" style="275" customWidth="1"/>
    <col min="4611" max="4611" width="8" style="275" customWidth="1"/>
    <col min="4612" max="4612" width="7.875" style="275" customWidth="1"/>
    <col min="4613" max="4614" width="7.875" style="275" hidden="1" customWidth="1"/>
    <col min="4615" max="4862" width="7.875" style="275"/>
    <col min="4863" max="4863" width="35.75" style="275" customWidth="1"/>
    <col min="4864" max="4864" width="7.875" style="275" hidden="1" customWidth="1"/>
    <col min="4865" max="4866" width="12" style="275" customWidth="1"/>
    <col min="4867" max="4867" width="8" style="275" customWidth="1"/>
    <col min="4868" max="4868" width="7.875" style="275" customWidth="1"/>
    <col min="4869" max="4870" width="7.875" style="275" hidden="1" customWidth="1"/>
    <col min="4871" max="5118" width="7.875" style="275"/>
    <col min="5119" max="5119" width="35.75" style="275" customWidth="1"/>
    <col min="5120" max="5120" width="7.875" style="275" hidden="1" customWidth="1"/>
    <col min="5121" max="5122" width="12" style="275" customWidth="1"/>
    <col min="5123" max="5123" width="8" style="275" customWidth="1"/>
    <col min="5124" max="5124" width="7.875" style="275" customWidth="1"/>
    <col min="5125" max="5126" width="7.875" style="275" hidden="1" customWidth="1"/>
    <col min="5127" max="5374" width="7.875" style="275"/>
    <col min="5375" max="5375" width="35.75" style="275" customWidth="1"/>
    <col min="5376" max="5376" width="7.875" style="275" hidden="1" customWidth="1"/>
    <col min="5377" max="5378" width="12" style="275" customWidth="1"/>
    <col min="5379" max="5379" width="8" style="275" customWidth="1"/>
    <col min="5380" max="5380" width="7.875" style="275" customWidth="1"/>
    <col min="5381" max="5382" width="7.875" style="275" hidden="1" customWidth="1"/>
    <col min="5383" max="5630" width="7.875" style="275"/>
    <col min="5631" max="5631" width="35.75" style="275" customWidth="1"/>
    <col min="5632" max="5632" width="7.875" style="275" hidden="1" customWidth="1"/>
    <col min="5633" max="5634" width="12" style="275" customWidth="1"/>
    <col min="5635" max="5635" width="8" style="275" customWidth="1"/>
    <col min="5636" max="5636" width="7.875" style="275" customWidth="1"/>
    <col min="5637" max="5638" width="7.875" style="275" hidden="1" customWidth="1"/>
    <col min="5639" max="5886" width="7.875" style="275"/>
    <col min="5887" max="5887" width="35.75" style="275" customWidth="1"/>
    <col min="5888" max="5888" width="7.875" style="275" hidden="1" customWidth="1"/>
    <col min="5889" max="5890" width="12" style="275" customWidth="1"/>
    <col min="5891" max="5891" width="8" style="275" customWidth="1"/>
    <col min="5892" max="5892" width="7.875" style="275" customWidth="1"/>
    <col min="5893" max="5894" width="7.875" style="275" hidden="1" customWidth="1"/>
    <col min="5895" max="6142" width="7.875" style="275"/>
    <col min="6143" max="6143" width="35.75" style="275" customWidth="1"/>
    <col min="6144" max="6144" width="7.875" style="275" hidden="1" customWidth="1"/>
    <col min="6145" max="6146" width="12" style="275" customWidth="1"/>
    <col min="6147" max="6147" width="8" style="275" customWidth="1"/>
    <col min="6148" max="6148" width="7.875" style="275" customWidth="1"/>
    <col min="6149" max="6150" width="7.875" style="275" hidden="1" customWidth="1"/>
    <col min="6151" max="6398" width="7.875" style="275"/>
    <col min="6399" max="6399" width="35.75" style="275" customWidth="1"/>
    <col min="6400" max="6400" width="7.875" style="275" hidden="1" customWidth="1"/>
    <col min="6401" max="6402" width="12" style="275" customWidth="1"/>
    <col min="6403" max="6403" width="8" style="275" customWidth="1"/>
    <col min="6404" max="6404" width="7.875" style="275" customWidth="1"/>
    <col min="6405" max="6406" width="7.875" style="275" hidden="1" customWidth="1"/>
    <col min="6407" max="6654" width="7.875" style="275"/>
    <col min="6655" max="6655" width="35.75" style="275" customWidth="1"/>
    <col min="6656" max="6656" width="7.875" style="275" hidden="1" customWidth="1"/>
    <col min="6657" max="6658" width="12" style="275" customWidth="1"/>
    <col min="6659" max="6659" width="8" style="275" customWidth="1"/>
    <col min="6660" max="6660" width="7.875" style="275" customWidth="1"/>
    <col min="6661" max="6662" width="7.875" style="275" hidden="1" customWidth="1"/>
    <col min="6663" max="6910" width="7.875" style="275"/>
    <col min="6911" max="6911" width="35.75" style="275" customWidth="1"/>
    <col min="6912" max="6912" width="7.875" style="275" hidden="1" customWidth="1"/>
    <col min="6913" max="6914" width="12" style="275" customWidth="1"/>
    <col min="6915" max="6915" width="8" style="275" customWidth="1"/>
    <col min="6916" max="6916" width="7.875" style="275" customWidth="1"/>
    <col min="6917" max="6918" width="7.875" style="275" hidden="1" customWidth="1"/>
    <col min="6919" max="7166" width="7.875" style="275"/>
    <col min="7167" max="7167" width="35.75" style="275" customWidth="1"/>
    <col min="7168" max="7168" width="7.875" style="275" hidden="1" customWidth="1"/>
    <col min="7169" max="7170" width="12" style="275" customWidth="1"/>
    <col min="7171" max="7171" width="8" style="275" customWidth="1"/>
    <col min="7172" max="7172" width="7.875" style="275" customWidth="1"/>
    <col min="7173" max="7174" width="7.875" style="275" hidden="1" customWidth="1"/>
    <col min="7175" max="7422" width="7.875" style="275"/>
    <col min="7423" max="7423" width="35.75" style="275" customWidth="1"/>
    <col min="7424" max="7424" width="7.875" style="275" hidden="1" customWidth="1"/>
    <col min="7425" max="7426" width="12" style="275" customWidth="1"/>
    <col min="7427" max="7427" width="8" style="275" customWidth="1"/>
    <col min="7428" max="7428" width="7.875" style="275" customWidth="1"/>
    <col min="7429" max="7430" width="7.875" style="275" hidden="1" customWidth="1"/>
    <col min="7431" max="7678" width="7.875" style="275"/>
    <col min="7679" max="7679" width="35.75" style="275" customWidth="1"/>
    <col min="7680" max="7680" width="7.875" style="275" hidden="1" customWidth="1"/>
    <col min="7681" max="7682" width="12" style="275" customWidth="1"/>
    <col min="7683" max="7683" width="8" style="275" customWidth="1"/>
    <col min="7684" max="7684" width="7.875" style="275" customWidth="1"/>
    <col min="7685" max="7686" width="7.875" style="275" hidden="1" customWidth="1"/>
    <col min="7687" max="7934" width="7.875" style="275"/>
    <col min="7935" max="7935" width="35.75" style="275" customWidth="1"/>
    <col min="7936" max="7936" width="7.875" style="275" hidden="1" customWidth="1"/>
    <col min="7937" max="7938" width="12" style="275" customWidth="1"/>
    <col min="7939" max="7939" width="8" style="275" customWidth="1"/>
    <col min="7940" max="7940" width="7.875" style="275" customWidth="1"/>
    <col min="7941" max="7942" width="7.875" style="275" hidden="1" customWidth="1"/>
    <col min="7943" max="8190" width="7.875" style="275"/>
    <col min="8191" max="8191" width="35.75" style="275" customWidth="1"/>
    <col min="8192" max="8192" width="7.875" style="275" hidden="1" customWidth="1"/>
    <col min="8193" max="8194" width="12" style="275" customWidth="1"/>
    <col min="8195" max="8195" width="8" style="275" customWidth="1"/>
    <col min="8196" max="8196" width="7.875" style="275" customWidth="1"/>
    <col min="8197" max="8198" width="7.875" style="275" hidden="1" customWidth="1"/>
    <col min="8199" max="8446" width="7.875" style="275"/>
    <col min="8447" max="8447" width="35.75" style="275" customWidth="1"/>
    <col min="8448" max="8448" width="7.875" style="275" hidden="1" customWidth="1"/>
    <col min="8449" max="8450" width="12" style="275" customWidth="1"/>
    <col min="8451" max="8451" width="8" style="275" customWidth="1"/>
    <col min="8452" max="8452" width="7.875" style="275" customWidth="1"/>
    <col min="8453" max="8454" width="7.875" style="275" hidden="1" customWidth="1"/>
    <col min="8455" max="8702" width="7.875" style="275"/>
    <col min="8703" max="8703" width="35.75" style="275" customWidth="1"/>
    <col min="8704" max="8704" width="7.875" style="275" hidden="1" customWidth="1"/>
    <col min="8705" max="8706" width="12" style="275" customWidth="1"/>
    <col min="8707" max="8707" width="8" style="275" customWidth="1"/>
    <col min="8708" max="8708" width="7.875" style="275" customWidth="1"/>
    <col min="8709" max="8710" width="7.875" style="275" hidden="1" customWidth="1"/>
    <col min="8711" max="8958" width="7.875" style="275"/>
    <col min="8959" max="8959" width="35.75" style="275" customWidth="1"/>
    <col min="8960" max="8960" width="7.875" style="275" hidden="1" customWidth="1"/>
    <col min="8961" max="8962" width="12" style="275" customWidth="1"/>
    <col min="8963" max="8963" width="8" style="275" customWidth="1"/>
    <col min="8964" max="8964" width="7.875" style="275" customWidth="1"/>
    <col min="8965" max="8966" width="7.875" style="275" hidden="1" customWidth="1"/>
    <col min="8967" max="9214" width="7.875" style="275"/>
    <col min="9215" max="9215" width="35.75" style="275" customWidth="1"/>
    <col min="9216" max="9216" width="7.875" style="275" hidden="1" customWidth="1"/>
    <col min="9217" max="9218" width="12" style="275" customWidth="1"/>
    <col min="9219" max="9219" width="8" style="275" customWidth="1"/>
    <col min="9220" max="9220" width="7.875" style="275" customWidth="1"/>
    <col min="9221" max="9222" width="7.875" style="275" hidden="1" customWidth="1"/>
    <col min="9223" max="9470" width="7.875" style="275"/>
    <col min="9471" max="9471" width="35.75" style="275" customWidth="1"/>
    <col min="9472" max="9472" width="7.875" style="275" hidden="1" customWidth="1"/>
    <col min="9473" max="9474" width="12" style="275" customWidth="1"/>
    <col min="9475" max="9475" width="8" style="275" customWidth="1"/>
    <col min="9476" max="9476" width="7.875" style="275" customWidth="1"/>
    <col min="9477" max="9478" width="7.875" style="275" hidden="1" customWidth="1"/>
    <col min="9479" max="9726" width="7.875" style="275"/>
    <col min="9727" max="9727" width="35.75" style="275" customWidth="1"/>
    <col min="9728" max="9728" width="7.875" style="275" hidden="1" customWidth="1"/>
    <col min="9729" max="9730" width="12" style="275" customWidth="1"/>
    <col min="9731" max="9731" width="8" style="275" customWidth="1"/>
    <col min="9732" max="9732" width="7.875" style="275" customWidth="1"/>
    <col min="9733" max="9734" width="7.875" style="275" hidden="1" customWidth="1"/>
    <col min="9735" max="9982" width="7.875" style="275"/>
    <col min="9983" max="9983" width="35.75" style="275" customWidth="1"/>
    <col min="9984" max="9984" width="7.875" style="275" hidden="1" customWidth="1"/>
    <col min="9985" max="9986" width="12" style="275" customWidth="1"/>
    <col min="9987" max="9987" width="8" style="275" customWidth="1"/>
    <col min="9988" max="9988" width="7.875" style="275" customWidth="1"/>
    <col min="9989" max="9990" width="7.875" style="275" hidden="1" customWidth="1"/>
    <col min="9991" max="10238" width="7.875" style="275"/>
    <col min="10239" max="10239" width="35.75" style="275" customWidth="1"/>
    <col min="10240" max="10240" width="7.875" style="275" hidden="1" customWidth="1"/>
    <col min="10241" max="10242" width="12" style="275" customWidth="1"/>
    <col min="10243" max="10243" width="8" style="275" customWidth="1"/>
    <col min="10244" max="10244" width="7.875" style="275" customWidth="1"/>
    <col min="10245" max="10246" width="7.875" style="275" hidden="1" customWidth="1"/>
    <col min="10247" max="10494" width="7.875" style="275"/>
    <col min="10495" max="10495" width="35.75" style="275" customWidth="1"/>
    <col min="10496" max="10496" width="7.875" style="275" hidden="1" customWidth="1"/>
    <col min="10497" max="10498" width="12" style="275" customWidth="1"/>
    <col min="10499" max="10499" width="8" style="275" customWidth="1"/>
    <col min="10500" max="10500" width="7.875" style="275" customWidth="1"/>
    <col min="10501" max="10502" width="7.875" style="275" hidden="1" customWidth="1"/>
    <col min="10503" max="10750" width="7.875" style="275"/>
    <col min="10751" max="10751" width="35.75" style="275" customWidth="1"/>
    <col min="10752" max="10752" width="7.875" style="275" hidden="1" customWidth="1"/>
    <col min="10753" max="10754" width="12" style="275" customWidth="1"/>
    <col min="10755" max="10755" width="8" style="275" customWidth="1"/>
    <col min="10756" max="10756" width="7.875" style="275" customWidth="1"/>
    <col min="10757" max="10758" width="7.875" style="275" hidden="1" customWidth="1"/>
    <col min="10759" max="11006" width="7.875" style="275"/>
    <col min="11007" max="11007" width="35.75" style="275" customWidth="1"/>
    <col min="11008" max="11008" width="7.875" style="275" hidden="1" customWidth="1"/>
    <col min="11009" max="11010" width="12" style="275" customWidth="1"/>
    <col min="11011" max="11011" width="8" style="275" customWidth="1"/>
    <col min="11012" max="11012" width="7.875" style="275" customWidth="1"/>
    <col min="11013" max="11014" width="7.875" style="275" hidden="1" customWidth="1"/>
    <col min="11015" max="11262" width="7.875" style="275"/>
    <col min="11263" max="11263" width="35.75" style="275" customWidth="1"/>
    <col min="11264" max="11264" width="7.875" style="275" hidden="1" customWidth="1"/>
    <col min="11265" max="11266" width="12" style="275" customWidth="1"/>
    <col min="11267" max="11267" width="8" style="275" customWidth="1"/>
    <col min="11268" max="11268" width="7.875" style="275" customWidth="1"/>
    <col min="11269" max="11270" width="7.875" style="275" hidden="1" customWidth="1"/>
    <col min="11271" max="11518" width="7.875" style="275"/>
    <col min="11519" max="11519" width="35.75" style="275" customWidth="1"/>
    <col min="11520" max="11520" width="7.875" style="275" hidden="1" customWidth="1"/>
    <col min="11521" max="11522" width="12" style="275" customWidth="1"/>
    <col min="11523" max="11523" width="8" style="275" customWidth="1"/>
    <col min="11524" max="11524" width="7.875" style="275" customWidth="1"/>
    <col min="11525" max="11526" width="7.875" style="275" hidden="1" customWidth="1"/>
    <col min="11527" max="11774" width="7.875" style="275"/>
    <col min="11775" max="11775" width="35.75" style="275" customWidth="1"/>
    <col min="11776" max="11776" width="7.875" style="275" hidden="1" customWidth="1"/>
    <col min="11777" max="11778" width="12" style="275" customWidth="1"/>
    <col min="11779" max="11779" width="8" style="275" customWidth="1"/>
    <col min="11780" max="11780" width="7.875" style="275" customWidth="1"/>
    <col min="11781" max="11782" width="7.875" style="275" hidden="1" customWidth="1"/>
    <col min="11783" max="12030" width="7.875" style="275"/>
    <col min="12031" max="12031" width="35.75" style="275" customWidth="1"/>
    <col min="12032" max="12032" width="7.875" style="275" hidden="1" customWidth="1"/>
    <col min="12033" max="12034" width="12" style="275" customWidth="1"/>
    <col min="12035" max="12035" width="8" style="275" customWidth="1"/>
    <col min="12036" max="12036" width="7.875" style="275" customWidth="1"/>
    <col min="12037" max="12038" width="7.875" style="275" hidden="1" customWidth="1"/>
    <col min="12039" max="12286" width="7.875" style="275"/>
    <col min="12287" max="12287" width="35.75" style="275" customWidth="1"/>
    <col min="12288" max="12288" width="7.875" style="275" hidden="1" customWidth="1"/>
    <col min="12289" max="12290" width="12" style="275" customWidth="1"/>
    <col min="12291" max="12291" width="8" style="275" customWidth="1"/>
    <col min="12292" max="12292" width="7.875" style="275" customWidth="1"/>
    <col min="12293" max="12294" width="7.875" style="275" hidden="1" customWidth="1"/>
    <col min="12295" max="12542" width="7.875" style="275"/>
    <col min="12543" max="12543" width="35.75" style="275" customWidth="1"/>
    <col min="12544" max="12544" width="7.875" style="275" hidden="1" customWidth="1"/>
    <col min="12545" max="12546" width="12" style="275" customWidth="1"/>
    <col min="12547" max="12547" width="8" style="275" customWidth="1"/>
    <col min="12548" max="12548" width="7.875" style="275" customWidth="1"/>
    <col min="12549" max="12550" width="7.875" style="275" hidden="1" customWidth="1"/>
    <col min="12551" max="12798" width="7.875" style="275"/>
    <col min="12799" max="12799" width="35.75" style="275" customWidth="1"/>
    <col min="12800" max="12800" width="7.875" style="275" hidden="1" customWidth="1"/>
    <col min="12801" max="12802" width="12" style="275" customWidth="1"/>
    <col min="12803" max="12803" width="8" style="275" customWidth="1"/>
    <col min="12804" max="12804" width="7.875" style="275" customWidth="1"/>
    <col min="12805" max="12806" width="7.875" style="275" hidden="1" customWidth="1"/>
    <col min="12807" max="13054" width="7.875" style="275"/>
    <col min="13055" max="13055" width="35.75" style="275" customWidth="1"/>
    <col min="13056" max="13056" width="7.875" style="275" hidden="1" customWidth="1"/>
    <col min="13057" max="13058" width="12" style="275" customWidth="1"/>
    <col min="13059" max="13059" width="8" style="275" customWidth="1"/>
    <col min="13060" max="13060" width="7.875" style="275" customWidth="1"/>
    <col min="13061" max="13062" width="7.875" style="275" hidden="1" customWidth="1"/>
    <col min="13063" max="13310" width="7.875" style="275"/>
    <col min="13311" max="13311" width="35.75" style="275" customWidth="1"/>
    <col min="13312" max="13312" width="7.875" style="275" hidden="1" customWidth="1"/>
    <col min="13313" max="13314" width="12" style="275" customWidth="1"/>
    <col min="13315" max="13315" width="8" style="275" customWidth="1"/>
    <col min="13316" max="13316" width="7.875" style="275" customWidth="1"/>
    <col min="13317" max="13318" width="7.875" style="275" hidden="1" customWidth="1"/>
    <col min="13319" max="13566" width="7.875" style="275"/>
    <col min="13567" max="13567" width="35.75" style="275" customWidth="1"/>
    <col min="13568" max="13568" width="7.875" style="275" hidden="1" customWidth="1"/>
    <col min="13569" max="13570" width="12" style="275" customWidth="1"/>
    <col min="13571" max="13571" width="8" style="275" customWidth="1"/>
    <col min="13572" max="13572" width="7.875" style="275" customWidth="1"/>
    <col min="13573" max="13574" width="7.875" style="275" hidden="1" customWidth="1"/>
    <col min="13575" max="13822" width="7.875" style="275"/>
    <col min="13823" max="13823" width="35.75" style="275" customWidth="1"/>
    <col min="13824" max="13824" width="7.875" style="275" hidden="1" customWidth="1"/>
    <col min="13825" max="13826" width="12" style="275" customWidth="1"/>
    <col min="13827" max="13827" width="8" style="275" customWidth="1"/>
    <col min="13828" max="13828" width="7.875" style="275" customWidth="1"/>
    <col min="13829" max="13830" width="7.875" style="275" hidden="1" customWidth="1"/>
    <col min="13831" max="14078" width="7.875" style="275"/>
    <col min="14079" max="14079" width="35.75" style="275" customWidth="1"/>
    <col min="14080" max="14080" width="7.875" style="275" hidden="1" customWidth="1"/>
    <col min="14081" max="14082" width="12" style="275" customWidth="1"/>
    <col min="14083" max="14083" width="8" style="275" customWidth="1"/>
    <col min="14084" max="14084" width="7.875" style="275" customWidth="1"/>
    <col min="14085" max="14086" width="7.875" style="275" hidden="1" customWidth="1"/>
    <col min="14087" max="14334" width="7.875" style="275"/>
    <col min="14335" max="14335" width="35.75" style="275" customWidth="1"/>
    <col min="14336" max="14336" width="7.875" style="275" hidden="1" customWidth="1"/>
    <col min="14337" max="14338" width="12" style="275" customWidth="1"/>
    <col min="14339" max="14339" width="8" style="275" customWidth="1"/>
    <col min="14340" max="14340" width="7.875" style="275" customWidth="1"/>
    <col min="14341" max="14342" width="7.875" style="275" hidden="1" customWidth="1"/>
    <col min="14343" max="14590" width="7.875" style="275"/>
    <col min="14591" max="14591" width="35.75" style="275" customWidth="1"/>
    <col min="14592" max="14592" width="7.875" style="275" hidden="1" customWidth="1"/>
    <col min="14593" max="14594" width="12" style="275" customWidth="1"/>
    <col min="14595" max="14595" width="8" style="275" customWidth="1"/>
    <col min="14596" max="14596" width="7.875" style="275" customWidth="1"/>
    <col min="14597" max="14598" width="7.875" style="275" hidden="1" customWidth="1"/>
    <col min="14599" max="14846" width="7.875" style="275"/>
    <col min="14847" max="14847" width="35.75" style="275" customWidth="1"/>
    <col min="14848" max="14848" width="7.875" style="275" hidden="1" customWidth="1"/>
    <col min="14849" max="14850" width="12" style="275" customWidth="1"/>
    <col min="14851" max="14851" width="8" style="275" customWidth="1"/>
    <col min="14852" max="14852" width="7.875" style="275" customWidth="1"/>
    <col min="14853" max="14854" width="7.875" style="275" hidden="1" customWidth="1"/>
    <col min="14855" max="15102" width="7.875" style="275"/>
    <col min="15103" max="15103" width="35.75" style="275" customWidth="1"/>
    <col min="15104" max="15104" width="7.875" style="275" hidden="1" customWidth="1"/>
    <col min="15105" max="15106" width="12" style="275" customWidth="1"/>
    <col min="15107" max="15107" width="8" style="275" customWidth="1"/>
    <col min="15108" max="15108" width="7.875" style="275" customWidth="1"/>
    <col min="15109" max="15110" width="7.875" style="275" hidden="1" customWidth="1"/>
    <col min="15111" max="15358" width="7.875" style="275"/>
    <col min="15359" max="15359" width="35.75" style="275" customWidth="1"/>
    <col min="15360" max="15360" width="7.875" style="275" hidden="1" customWidth="1"/>
    <col min="15361" max="15362" width="12" style="275" customWidth="1"/>
    <col min="15363" max="15363" width="8" style="275" customWidth="1"/>
    <col min="15364" max="15364" width="7.875" style="275" customWidth="1"/>
    <col min="15365" max="15366" width="7.875" style="275" hidden="1" customWidth="1"/>
    <col min="15367" max="15614" width="7.875" style="275"/>
    <col min="15615" max="15615" width="35.75" style="275" customWidth="1"/>
    <col min="15616" max="15616" width="7.875" style="275" hidden="1" customWidth="1"/>
    <col min="15617" max="15618" width="12" style="275" customWidth="1"/>
    <col min="15619" max="15619" width="8" style="275" customWidth="1"/>
    <col min="15620" max="15620" width="7.875" style="275" customWidth="1"/>
    <col min="15621" max="15622" width="7.875" style="275" hidden="1" customWidth="1"/>
    <col min="15623" max="15870" width="7.875" style="275"/>
    <col min="15871" max="15871" width="35.75" style="275" customWidth="1"/>
    <col min="15872" max="15872" width="7.875" style="275" hidden="1" customWidth="1"/>
    <col min="15873" max="15874" width="12" style="275" customWidth="1"/>
    <col min="15875" max="15875" width="8" style="275" customWidth="1"/>
    <col min="15876" max="15876" width="7.875" style="275" customWidth="1"/>
    <col min="15877" max="15878" width="7.875" style="275" hidden="1" customWidth="1"/>
    <col min="15879" max="16126" width="7.875" style="275"/>
    <col min="16127" max="16127" width="35.75" style="275" customWidth="1"/>
    <col min="16128" max="16128" width="7.875" style="275" hidden="1" customWidth="1"/>
    <col min="16129" max="16130" width="12" style="275" customWidth="1"/>
    <col min="16131" max="16131" width="8" style="275" customWidth="1"/>
    <col min="16132" max="16132" width="7.875" style="275" customWidth="1"/>
    <col min="16133" max="16134" width="7.875" style="275" hidden="1" customWidth="1"/>
    <col min="16135" max="16384" width="7.875" style="275"/>
  </cols>
  <sheetData>
    <row r="1" ht="18" customHeight="1" spans="1:2">
      <c r="A1" s="33" t="s">
        <v>52</v>
      </c>
      <c r="B1" s="276"/>
    </row>
    <row r="2" ht="24" customHeight="1" spans="1:2">
      <c r="A2" s="277" t="s">
        <v>3</v>
      </c>
      <c r="B2" s="277"/>
    </row>
    <row r="3" ht="18.75" customHeight="1" spans="1:2">
      <c r="A3" s="278"/>
      <c r="B3" s="279" t="s">
        <v>53</v>
      </c>
    </row>
    <row r="4" s="270" customFormat="1" ht="28.5" customHeight="1" spans="1:3">
      <c r="A4" s="280" t="s">
        <v>54</v>
      </c>
      <c r="B4" s="281" t="s">
        <v>55</v>
      </c>
      <c r="C4" s="282"/>
    </row>
    <row r="5" s="271" customFormat="1" ht="21" customHeight="1" spans="1:3">
      <c r="A5" s="256" t="s">
        <v>56</v>
      </c>
      <c r="B5" s="202">
        <v>24600</v>
      </c>
      <c r="C5" s="283"/>
    </row>
    <row r="6" s="272" customFormat="1" ht="21" customHeight="1" spans="1:5">
      <c r="A6" s="256" t="s">
        <v>57</v>
      </c>
      <c r="B6" s="202">
        <v>10716</v>
      </c>
      <c r="C6" s="284"/>
      <c r="E6" s="272">
        <v>988753</v>
      </c>
    </row>
    <row r="7" s="273" customFormat="1" ht="21" customHeight="1" spans="1:5">
      <c r="A7" s="256" t="s">
        <v>58</v>
      </c>
      <c r="B7" s="202">
        <v>1227</v>
      </c>
      <c r="C7" s="285"/>
      <c r="E7" s="273">
        <v>822672</v>
      </c>
    </row>
    <row r="8" s="270" customFormat="1" ht="21" customHeight="1" spans="1:3">
      <c r="A8" s="256" t="s">
        <v>59</v>
      </c>
      <c r="B8" s="202">
        <v>1409</v>
      </c>
      <c r="C8" s="282"/>
    </row>
    <row r="9" s="273" customFormat="1" ht="21" customHeight="1" spans="1:5">
      <c r="A9" s="256" t="s">
        <v>60</v>
      </c>
      <c r="B9" s="202">
        <v>38</v>
      </c>
      <c r="C9" s="285"/>
      <c r="E9" s="273">
        <v>988753</v>
      </c>
    </row>
    <row r="10" s="273" customFormat="1" ht="21" customHeight="1" spans="1:5">
      <c r="A10" s="256" t="s">
        <v>61</v>
      </c>
      <c r="B10" s="202">
        <v>1524</v>
      </c>
      <c r="C10" s="285"/>
      <c r="E10" s="273">
        <v>822672</v>
      </c>
    </row>
    <row r="11" s="274" customFormat="1" ht="21" customHeight="1" spans="1:3">
      <c r="A11" s="256" t="s">
        <v>62</v>
      </c>
      <c r="B11" s="202">
        <v>2461</v>
      </c>
      <c r="C11" s="286"/>
    </row>
    <row r="12" ht="21" customHeight="1" spans="1:2">
      <c r="A12" s="256" t="s">
        <v>63</v>
      </c>
      <c r="B12" s="202">
        <v>458</v>
      </c>
    </row>
    <row r="13" ht="21" customHeight="1" spans="1:2">
      <c r="A13" s="256" t="s">
        <v>64</v>
      </c>
      <c r="B13" s="202">
        <v>2084</v>
      </c>
    </row>
    <row r="14" ht="21" customHeight="1" spans="1:2">
      <c r="A14" s="256" t="s">
        <v>65</v>
      </c>
      <c r="B14" s="202">
        <v>433</v>
      </c>
    </row>
    <row r="15" ht="21" customHeight="1" spans="1:2">
      <c r="A15" s="256" t="s">
        <v>66</v>
      </c>
      <c r="B15" s="202">
        <v>173</v>
      </c>
    </row>
    <row r="16" ht="21" customHeight="1" spans="1:2">
      <c r="A16" s="256" t="s">
        <v>67</v>
      </c>
      <c r="B16" s="202">
        <v>24</v>
      </c>
    </row>
    <row r="17" ht="21" customHeight="1" spans="1:2">
      <c r="A17" s="256" t="s">
        <v>68</v>
      </c>
      <c r="B17" s="202">
        <v>3953</v>
      </c>
    </row>
    <row r="18" ht="21" customHeight="1" spans="1:2">
      <c r="A18" s="256" t="s">
        <v>69</v>
      </c>
      <c r="B18" s="202">
        <v>100</v>
      </c>
    </row>
    <row r="19" ht="21" customHeight="1" spans="1:2">
      <c r="A19" s="256" t="s">
        <v>70</v>
      </c>
      <c r="B19" s="202"/>
    </row>
    <row r="20" ht="21" customHeight="1" spans="1:2">
      <c r="A20" s="287" t="s">
        <v>71</v>
      </c>
      <c r="B20" s="267">
        <f>B21+B26+B27+B28+B29+B30+B31+B32</f>
        <v>6823</v>
      </c>
    </row>
    <row r="21" ht="21" customHeight="1" spans="1:2">
      <c r="A21" s="287" t="s">
        <v>72</v>
      </c>
      <c r="B21" s="267">
        <v>1200</v>
      </c>
    </row>
    <row r="22" ht="21" customHeight="1" spans="1:2">
      <c r="A22" s="287" t="s">
        <v>73</v>
      </c>
      <c r="B22" s="267">
        <v>900</v>
      </c>
    </row>
    <row r="23" ht="21" customHeight="1" spans="1:2">
      <c r="A23" s="287" t="s">
        <v>74</v>
      </c>
      <c r="B23" s="267">
        <v>300</v>
      </c>
    </row>
    <row r="24" ht="21" customHeight="1" spans="1:2">
      <c r="A24" s="287" t="s">
        <v>75</v>
      </c>
      <c r="B24" s="267"/>
    </row>
    <row r="25" ht="21" customHeight="1" spans="1:2">
      <c r="A25" s="287" t="s">
        <v>76</v>
      </c>
      <c r="B25" s="267"/>
    </row>
    <row r="26" ht="21" customHeight="1" spans="1:2">
      <c r="A26" s="287" t="s">
        <v>77</v>
      </c>
      <c r="B26" s="267">
        <v>222</v>
      </c>
    </row>
    <row r="27" ht="21" customHeight="1" spans="1:2">
      <c r="A27" s="287" t="s">
        <v>78</v>
      </c>
      <c r="B27" s="267">
        <v>116</v>
      </c>
    </row>
    <row r="28" ht="21" customHeight="1" spans="1:2">
      <c r="A28" s="287" t="s">
        <v>79</v>
      </c>
      <c r="B28" s="267"/>
    </row>
    <row r="29" ht="21" customHeight="1" spans="1:2">
      <c r="A29" s="287" t="s">
        <v>80</v>
      </c>
      <c r="B29" s="267">
        <v>5285</v>
      </c>
    </row>
    <row r="30" ht="21" customHeight="1" spans="1:2">
      <c r="A30" s="287" t="s">
        <v>81</v>
      </c>
      <c r="B30" s="267"/>
    </row>
    <row r="31" ht="21" customHeight="1" spans="1:2">
      <c r="A31" s="287" t="s">
        <v>82</v>
      </c>
      <c r="B31" s="267"/>
    </row>
    <row r="32" ht="21" customHeight="1" spans="1:2">
      <c r="A32" s="287" t="s">
        <v>83</v>
      </c>
      <c r="B32" s="267"/>
    </row>
    <row r="33" ht="21" customHeight="1" spans="1:2">
      <c r="A33" s="288" t="s">
        <v>84</v>
      </c>
      <c r="B33" s="199">
        <f>B5+B20</f>
        <v>31423</v>
      </c>
    </row>
  </sheetData>
  <mergeCells count="1">
    <mergeCell ref="A2:B2"/>
  </mergeCells>
  <printOptions horizontalCentered="1"/>
  <pageMargins left="0.984251968503937" right="0.748031496062992" top="0.78740157480315" bottom="0.78740157480315" header="0.511811023622047" footer="0.511811023622047"/>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X47"/>
  <sheetViews>
    <sheetView topLeftCell="A15" workbookViewId="0">
      <selection activeCell="AA31" sqref="AA31"/>
    </sheetView>
  </sheetViews>
  <sheetFormatPr defaultColWidth="7" defaultRowHeight="15"/>
  <cols>
    <col min="1" max="1" width="35.125" style="27" customWidth="1"/>
    <col min="2" max="2" width="29.625" style="28" customWidth="1"/>
    <col min="3" max="3" width="10.375" style="24" hidden="1" customWidth="1"/>
    <col min="4" max="4" width="9.625" style="29" hidden="1" customWidth="1"/>
    <col min="5" max="5" width="8.125" style="29" hidden="1" customWidth="1"/>
    <col min="6" max="6" width="9.625" style="30" hidden="1" customWidth="1"/>
    <col min="7" max="7" width="17.5" style="30" hidden="1" customWidth="1"/>
    <col min="8" max="8" width="12.5" style="31" hidden="1" customWidth="1"/>
    <col min="9" max="9" width="7" style="32" hidden="1" customWidth="1"/>
    <col min="10" max="11" width="7" style="29" hidden="1" customWidth="1"/>
    <col min="12" max="12" width="13.875" style="29" hidden="1" customWidth="1"/>
    <col min="13" max="13" width="7.875" style="29" hidden="1" customWidth="1"/>
    <col min="14" max="14" width="9.5" style="29" hidden="1" customWidth="1"/>
    <col min="15" max="15" width="6.875" style="29" hidden="1" customWidth="1"/>
    <col min="16" max="16" width="9" style="29" hidden="1" customWidth="1"/>
    <col min="17" max="17" width="5.875" style="29" hidden="1" customWidth="1"/>
    <col min="18" max="18" width="5.25" style="29" hidden="1" customWidth="1"/>
    <col min="19" max="19" width="6.5" style="29" hidden="1" customWidth="1"/>
    <col min="20" max="21" width="7" style="29" hidden="1" customWidth="1"/>
    <col min="22" max="22" width="10.625" style="29" hidden="1" customWidth="1"/>
    <col min="23" max="23" width="10.5" style="29" hidden="1" customWidth="1"/>
    <col min="24" max="24" width="7" style="29" hidden="1" customWidth="1"/>
    <col min="25" max="16384" width="7" style="29"/>
  </cols>
  <sheetData>
    <row r="1" ht="29.25" customHeight="1" spans="1:1">
      <c r="A1" s="33" t="s">
        <v>85</v>
      </c>
    </row>
    <row r="2" ht="28.5" customHeight="1" spans="1:8">
      <c r="A2" s="34" t="s">
        <v>5</v>
      </c>
      <c r="B2" s="36"/>
      <c r="F2" s="29"/>
      <c r="G2" s="29"/>
      <c r="H2" s="29"/>
    </row>
    <row r="3" s="24" customFormat="1" ht="21.75" customHeight="1" spans="1:12">
      <c r="A3" s="27"/>
      <c r="B3" s="158" t="s">
        <v>86</v>
      </c>
      <c r="D3" s="24">
        <v>12.11</v>
      </c>
      <c r="F3" s="24">
        <v>12.22</v>
      </c>
      <c r="I3" s="28"/>
      <c r="L3" s="24">
        <v>1.2</v>
      </c>
    </row>
    <row r="4" s="24" customFormat="1" ht="31.5" customHeight="1" spans="1:14">
      <c r="A4" s="121" t="s">
        <v>54</v>
      </c>
      <c r="B4" s="139" t="s">
        <v>55</v>
      </c>
      <c r="F4" s="41" t="s">
        <v>87</v>
      </c>
      <c r="G4" s="41" t="s">
        <v>88</v>
      </c>
      <c r="H4" s="41" t="s">
        <v>89</v>
      </c>
      <c r="I4" s="28"/>
      <c r="L4" s="41" t="s">
        <v>87</v>
      </c>
      <c r="M4" s="61" t="s">
        <v>88</v>
      </c>
      <c r="N4" s="41" t="s">
        <v>89</v>
      </c>
    </row>
    <row r="5" s="27" customFormat="1" ht="21.95" customHeight="1" spans="1:24">
      <c r="A5" s="159" t="s">
        <v>90</v>
      </c>
      <c r="B5" s="213">
        <f>SUM(B6:B30)</f>
        <v>40710</v>
      </c>
      <c r="C5" s="27">
        <v>105429</v>
      </c>
      <c r="D5" s="27">
        <v>595734.14</v>
      </c>
      <c r="E5" s="27">
        <f>104401+13602</f>
        <v>118003</v>
      </c>
      <c r="F5" s="160" t="s">
        <v>91</v>
      </c>
      <c r="G5" s="160" t="s">
        <v>92</v>
      </c>
      <c r="H5" s="160">
        <v>596221.15</v>
      </c>
      <c r="I5" s="27" t="e">
        <f t="shared" ref="I5:I31" si="0">F5-A5</f>
        <v>#VALUE!</v>
      </c>
      <c r="J5" s="27">
        <f t="shared" ref="J5:J31" si="1">H5-B5</f>
        <v>555511.15</v>
      </c>
      <c r="K5" s="27">
        <v>75943</v>
      </c>
      <c r="L5" s="160" t="s">
        <v>91</v>
      </c>
      <c r="M5" s="160" t="s">
        <v>92</v>
      </c>
      <c r="N5" s="160">
        <v>643048.95</v>
      </c>
      <c r="O5" s="27" t="e">
        <f t="shared" ref="O5:O31" si="2">L5-A5</f>
        <v>#VALUE!</v>
      </c>
      <c r="P5" s="27">
        <f t="shared" ref="P5:P31" si="3">N5-B5</f>
        <v>602338.95</v>
      </c>
      <c r="R5" s="27">
        <v>717759</v>
      </c>
      <c r="T5" s="163" t="s">
        <v>91</v>
      </c>
      <c r="U5" s="163" t="s">
        <v>92</v>
      </c>
      <c r="V5" s="163">
        <v>659380.53</v>
      </c>
      <c r="W5" s="27">
        <f t="shared" ref="W5:W34" si="4">B5-V5</f>
        <v>-618670.53</v>
      </c>
      <c r="X5" s="27" t="e">
        <f t="shared" ref="X5:X34" si="5">T5-A5</f>
        <v>#VALUE!</v>
      </c>
    </row>
    <row r="6" s="27" customFormat="1" ht="21.95" customHeight="1" spans="1:22">
      <c r="A6" s="266" t="s">
        <v>93</v>
      </c>
      <c r="B6" s="267">
        <f>4759+50</f>
        <v>4809</v>
      </c>
      <c r="F6" s="160"/>
      <c r="G6" s="160"/>
      <c r="H6" s="160"/>
      <c r="L6" s="160"/>
      <c r="M6" s="160"/>
      <c r="N6" s="160"/>
      <c r="T6" s="163"/>
      <c r="U6" s="163"/>
      <c r="V6" s="163"/>
    </row>
    <row r="7" s="27" customFormat="1" ht="21.95" customHeight="1" spans="1:22">
      <c r="A7" s="266" t="s">
        <v>94</v>
      </c>
      <c r="B7" s="267">
        <v>4</v>
      </c>
      <c r="F7" s="160"/>
      <c r="G7" s="160"/>
      <c r="H7" s="160"/>
      <c r="L7" s="160"/>
      <c r="M7" s="160"/>
      <c r="N7" s="160"/>
      <c r="T7" s="163"/>
      <c r="U7" s="163"/>
      <c r="V7" s="163"/>
    </row>
    <row r="8" s="27" customFormat="1" ht="21.95" customHeight="1" spans="1:22">
      <c r="A8" s="266" t="s">
        <v>95</v>
      </c>
      <c r="B8" s="267">
        <v>2023</v>
      </c>
      <c r="F8" s="160"/>
      <c r="G8" s="160"/>
      <c r="H8" s="160"/>
      <c r="L8" s="160"/>
      <c r="M8" s="160"/>
      <c r="N8" s="160"/>
      <c r="T8" s="163"/>
      <c r="U8" s="163"/>
      <c r="V8" s="163"/>
    </row>
    <row r="9" s="27" customFormat="1" ht="21.95" customHeight="1" spans="1:22">
      <c r="A9" s="266" t="s">
        <v>96</v>
      </c>
      <c r="B9" s="267">
        <v>8276</v>
      </c>
      <c r="F9" s="160"/>
      <c r="G9" s="160"/>
      <c r="H9" s="160"/>
      <c r="L9" s="160"/>
      <c r="M9" s="160"/>
      <c r="N9" s="160"/>
      <c r="T9" s="163"/>
      <c r="U9" s="163"/>
      <c r="V9" s="163"/>
    </row>
    <row r="10" s="27" customFormat="1" ht="21.95" customHeight="1" spans="1:22">
      <c r="A10" s="266" t="s">
        <v>97</v>
      </c>
      <c r="B10" s="267">
        <v>207</v>
      </c>
      <c r="F10" s="160"/>
      <c r="G10" s="160"/>
      <c r="H10" s="160"/>
      <c r="L10" s="160"/>
      <c r="M10" s="160"/>
      <c r="N10" s="160"/>
      <c r="T10" s="163"/>
      <c r="U10" s="163"/>
      <c r="V10" s="163"/>
    </row>
    <row r="11" s="27" customFormat="1" ht="21.95" customHeight="1" spans="1:22">
      <c r="A11" s="266" t="s">
        <v>98</v>
      </c>
      <c r="B11" s="267">
        <v>283</v>
      </c>
      <c r="F11" s="160"/>
      <c r="G11" s="160"/>
      <c r="H11" s="160"/>
      <c r="L11" s="160"/>
      <c r="M11" s="160"/>
      <c r="N11" s="160"/>
      <c r="T11" s="163"/>
      <c r="U11" s="163"/>
      <c r="V11" s="163"/>
    </row>
    <row r="12" s="27" customFormat="1" ht="21.95" customHeight="1" spans="1:22">
      <c r="A12" s="266" t="s">
        <v>99</v>
      </c>
      <c r="B12" s="267">
        <v>9109</v>
      </c>
      <c r="F12" s="160"/>
      <c r="G12" s="160"/>
      <c r="H12" s="160"/>
      <c r="L12" s="160"/>
      <c r="M12" s="160"/>
      <c r="N12" s="160"/>
      <c r="T12" s="163"/>
      <c r="U12" s="163"/>
      <c r="V12" s="163"/>
    </row>
    <row r="13" s="145" customFormat="1" ht="21.95" customHeight="1" spans="1:24">
      <c r="A13" s="266" t="s">
        <v>100</v>
      </c>
      <c r="B13" s="267">
        <v>3301</v>
      </c>
      <c r="D13" s="145">
        <v>7616.62</v>
      </c>
      <c r="F13" s="51" t="s">
        <v>101</v>
      </c>
      <c r="G13" s="51" t="s">
        <v>102</v>
      </c>
      <c r="H13" s="51">
        <v>7616.62</v>
      </c>
      <c r="I13" s="145" t="e">
        <f t="shared" si="0"/>
        <v>#VALUE!</v>
      </c>
      <c r="J13" s="145">
        <f t="shared" si="1"/>
        <v>4315.62</v>
      </c>
      <c r="L13" s="51" t="s">
        <v>101</v>
      </c>
      <c r="M13" s="51" t="s">
        <v>102</v>
      </c>
      <c r="N13" s="51">
        <v>7749.58</v>
      </c>
      <c r="O13" s="145" t="e">
        <f t="shared" si="2"/>
        <v>#VALUE!</v>
      </c>
      <c r="P13" s="145">
        <f t="shared" si="3"/>
        <v>4448.58</v>
      </c>
      <c r="T13" s="69" t="s">
        <v>101</v>
      </c>
      <c r="U13" s="69" t="s">
        <v>102</v>
      </c>
      <c r="V13" s="69">
        <v>8475.47</v>
      </c>
      <c r="W13" s="145">
        <f t="shared" si="4"/>
        <v>-5174.47</v>
      </c>
      <c r="X13" s="145" t="e">
        <f t="shared" si="5"/>
        <v>#VALUE!</v>
      </c>
    </row>
    <row r="14" s="148" customFormat="1" ht="21.95" customHeight="1" spans="1:24">
      <c r="A14" s="266" t="s">
        <v>103</v>
      </c>
      <c r="B14" s="267">
        <v>222</v>
      </c>
      <c r="D14" s="148">
        <v>3922.87</v>
      </c>
      <c r="F14" s="56" t="s">
        <v>104</v>
      </c>
      <c r="G14" s="56" t="s">
        <v>105</v>
      </c>
      <c r="H14" s="56">
        <v>3922.87</v>
      </c>
      <c r="I14" s="148" t="e">
        <f t="shared" si="0"/>
        <v>#VALUE!</v>
      </c>
      <c r="J14" s="148">
        <f t="shared" si="1"/>
        <v>3700.87</v>
      </c>
      <c r="K14" s="148">
        <v>750</v>
      </c>
      <c r="L14" s="56" t="s">
        <v>104</v>
      </c>
      <c r="M14" s="56" t="s">
        <v>105</v>
      </c>
      <c r="N14" s="56">
        <v>4041.81</v>
      </c>
      <c r="O14" s="148" t="e">
        <f t="shared" si="2"/>
        <v>#VALUE!</v>
      </c>
      <c r="P14" s="148">
        <f t="shared" si="3"/>
        <v>3819.81</v>
      </c>
      <c r="T14" s="71" t="s">
        <v>104</v>
      </c>
      <c r="U14" s="71" t="s">
        <v>105</v>
      </c>
      <c r="V14" s="71">
        <v>4680.94</v>
      </c>
      <c r="W14" s="148">
        <f t="shared" si="4"/>
        <v>-4458.94</v>
      </c>
      <c r="X14" s="148" t="e">
        <f t="shared" si="5"/>
        <v>#VALUE!</v>
      </c>
    </row>
    <row r="15" s="148" customFormat="1" ht="21.95" customHeight="1" spans="1:22">
      <c r="A15" s="266" t="s">
        <v>106</v>
      </c>
      <c r="B15" s="267">
        <v>1434</v>
      </c>
      <c r="F15" s="56"/>
      <c r="G15" s="56"/>
      <c r="H15" s="56"/>
      <c r="L15" s="56"/>
      <c r="M15" s="56"/>
      <c r="N15" s="56"/>
      <c r="T15" s="71"/>
      <c r="U15" s="71"/>
      <c r="V15" s="71"/>
    </row>
    <row r="16" s="148" customFormat="1" ht="21.95" customHeight="1" spans="1:22">
      <c r="A16" s="266" t="s">
        <v>107</v>
      </c>
      <c r="B16" s="267">
        <v>5907</v>
      </c>
      <c r="F16" s="56"/>
      <c r="G16" s="56"/>
      <c r="H16" s="56"/>
      <c r="L16" s="56"/>
      <c r="M16" s="56"/>
      <c r="N16" s="56"/>
      <c r="T16" s="71"/>
      <c r="U16" s="71"/>
      <c r="V16" s="71"/>
    </row>
    <row r="17" s="148" customFormat="1" ht="21.95" customHeight="1" spans="1:22">
      <c r="A17" s="266" t="s">
        <v>108</v>
      </c>
      <c r="B17" s="267">
        <v>398</v>
      </c>
      <c r="F17" s="56"/>
      <c r="G17" s="56"/>
      <c r="H17" s="56"/>
      <c r="L17" s="56"/>
      <c r="M17" s="56"/>
      <c r="N17" s="56"/>
      <c r="T17" s="71"/>
      <c r="U17" s="71"/>
      <c r="V17" s="71"/>
    </row>
    <row r="18" s="148" customFormat="1" ht="21.95" customHeight="1" spans="1:22">
      <c r="A18" s="266" t="s">
        <v>109</v>
      </c>
      <c r="B18" s="267">
        <v>440</v>
      </c>
      <c r="F18" s="56"/>
      <c r="G18" s="56"/>
      <c r="H18" s="56"/>
      <c r="L18" s="56"/>
      <c r="M18" s="56"/>
      <c r="N18" s="56"/>
      <c r="T18" s="71"/>
      <c r="U18" s="71"/>
      <c r="V18" s="71"/>
    </row>
    <row r="19" s="148" customFormat="1" ht="21.95" customHeight="1" spans="1:22">
      <c r="A19" s="266" t="s">
        <v>110</v>
      </c>
      <c r="B19" s="267">
        <v>0</v>
      </c>
      <c r="F19" s="56"/>
      <c r="G19" s="56"/>
      <c r="H19" s="56"/>
      <c r="L19" s="56"/>
      <c r="M19" s="56"/>
      <c r="N19" s="56"/>
      <c r="T19" s="71"/>
      <c r="U19" s="71"/>
      <c r="V19" s="71"/>
    </row>
    <row r="20" s="148" customFormat="1" ht="21.95" customHeight="1" spans="1:22">
      <c r="A20" s="266" t="s">
        <v>111</v>
      </c>
      <c r="B20" s="267">
        <v>0</v>
      </c>
      <c r="F20" s="56"/>
      <c r="G20" s="56"/>
      <c r="H20" s="56"/>
      <c r="L20" s="56"/>
      <c r="M20" s="56"/>
      <c r="N20" s="56"/>
      <c r="T20" s="71"/>
      <c r="U20" s="71"/>
      <c r="V20" s="71"/>
    </row>
    <row r="21" s="148" customFormat="1" ht="21.95" customHeight="1" spans="1:22">
      <c r="A21" s="266" t="s">
        <v>112</v>
      </c>
      <c r="B21" s="267">
        <v>0</v>
      </c>
      <c r="F21" s="56"/>
      <c r="G21" s="56"/>
      <c r="H21" s="56"/>
      <c r="L21" s="56"/>
      <c r="M21" s="56"/>
      <c r="N21" s="56"/>
      <c r="T21" s="71"/>
      <c r="U21" s="71"/>
      <c r="V21" s="71"/>
    </row>
    <row r="22" s="148" customFormat="1" ht="21.95" customHeight="1" spans="1:22">
      <c r="A22" s="266" t="s">
        <v>113</v>
      </c>
      <c r="B22" s="267">
        <v>15</v>
      </c>
      <c r="F22" s="56"/>
      <c r="G22" s="56"/>
      <c r="H22" s="56"/>
      <c r="L22" s="56"/>
      <c r="M22" s="56"/>
      <c r="N22" s="56"/>
      <c r="T22" s="71"/>
      <c r="U22" s="71"/>
      <c r="V22" s="71"/>
    </row>
    <row r="23" s="148" customFormat="1" ht="21.95" customHeight="1" spans="1:22">
      <c r="A23" s="266" t="s">
        <v>114</v>
      </c>
      <c r="B23" s="267">
        <v>525</v>
      </c>
      <c r="F23" s="56"/>
      <c r="G23" s="56"/>
      <c r="H23" s="56"/>
      <c r="L23" s="56"/>
      <c r="M23" s="56"/>
      <c r="N23" s="56"/>
      <c r="T23" s="71"/>
      <c r="U23" s="71"/>
      <c r="V23" s="71"/>
    </row>
    <row r="24" s="148" customFormat="1" ht="21.95" customHeight="1" spans="1:22">
      <c r="A24" s="266" t="s">
        <v>115</v>
      </c>
      <c r="B24" s="267">
        <v>0</v>
      </c>
      <c r="F24" s="56"/>
      <c r="G24" s="56"/>
      <c r="H24" s="56"/>
      <c r="L24" s="56"/>
      <c r="M24" s="56"/>
      <c r="N24" s="56"/>
      <c r="T24" s="71"/>
      <c r="U24" s="71"/>
      <c r="V24" s="71"/>
    </row>
    <row r="25" s="148" customFormat="1" ht="21.95" customHeight="1" spans="1:22">
      <c r="A25" s="266" t="s">
        <v>116</v>
      </c>
      <c r="B25" s="267">
        <v>480</v>
      </c>
      <c r="F25" s="56"/>
      <c r="G25" s="56"/>
      <c r="H25" s="56"/>
      <c r="L25" s="56"/>
      <c r="M25" s="56"/>
      <c r="N25" s="56"/>
      <c r="T25" s="71"/>
      <c r="U25" s="71"/>
      <c r="V25" s="71"/>
    </row>
    <row r="26" s="148" customFormat="1" ht="21.95" customHeight="1" spans="1:22">
      <c r="A26" s="268" t="s">
        <v>117</v>
      </c>
      <c r="B26" s="267">
        <v>920</v>
      </c>
      <c r="F26" s="56"/>
      <c r="G26" s="56"/>
      <c r="H26" s="56"/>
      <c r="L26" s="56"/>
      <c r="M26" s="56"/>
      <c r="N26" s="56"/>
      <c r="T26" s="71"/>
      <c r="U26" s="71"/>
      <c r="V26" s="71"/>
    </row>
    <row r="27" s="148" customFormat="1" ht="21.95" customHeight="1" spans="1:22">
      <c r="A27" s="268" t="s">
        <v>118</v>
      </c>
      <c r="B27" s="267">
        <v>1228</v>
      </c>
      <c r="F27" s="56"/>
      <c r="G27" s="56"/>
      <c r="H27" s="56"/>
      <c r="L27" s="56"/>
      <c r="M27" s="56"/>
      <c r="N27" s="56"/>
      <c r="T27" s="71"/>
      <c r="U27" s="71"/>
      <c r="V27" s="71"/>
    </row>
    <row r="28" s="148" customFormat="1" ht="21.95" customHeight="1" spans="1:22">
      <c r="A28" s="268" t="s">
        <v>119</v>
      </c>
      <c r="B28" s="267">
        <v>320</v>
      </c>
      <c r="F28" s="56"/>
      <c r="G28" s="56"/>
      <c r="H28" s="56"/>
      <c r="L28" s="56"/>
      <c r="M28" s="56"/>
      <c r="N28" s="56"/>
      <c r="T28" s="71"/>
      <c r="U28" s="71"/>
      <c r="V28" s="71"/>
    </row>
    <row r="29" s="148" customFormat="1" ht="21.95" customHeight="1" spans="1:22">
      <c r="A29" s="268" t="s">
        <v>120</v>
      </c>
      <c r="B29" s="267">
        <v>806</v>
      </c>
      <c r="F29" s="56"/>
      <c r="G29" s="56"/>
      <c r="H29" s="56"/>
      <c r="L29" s="56"/>
      <c r="M29" s="56"/>
      <c r="N29" s="56"/>
      <c r="T29" s="71"/>
      <c r="U29" s="71"/>
      <c r="V29" s="71"/>
    </row>
    <row r="30" s="148" customFormat="1" ht="21.95" customHeight="1" spans="1:22">
      <c r="A30" s="268" t="s">
        <v>121</v>
      </c>
      <c r="B30" s="267">
        <v>3</v>
      </c>
      <c r="F30" s="56"/>
      <c r="G30" s="56"/>
      <c r="H30" s="56"/>
      <c r="L30" s="56"/>
      <c r="M30" s="56"/>
      <c r="N30" s="56"/>
      <c r="T30" s="71"/>
      <c r="U30" s="71"/>
      <c r="V30" s="71"/>
    </row>
    <row r="31" s="24" customFormat="1" ht="21.95" customHeight="1" spans="1:24">
      <c r="A31" s="194" t="s">
        <v>84</v>
      </c>
      <c r="B31" s="269">
        <f>SUM(B6:B30)</f>
        <v>40710</v>
      </c>
      <c r="C31" s="45">
        <v>105429</v>
      </c>
      <c r="D31" s="46">
        <v>595734.14</v>
      </c>
      <c r="E31" s="24">
        <f>104401+13602</f>
        <v>118003</v>
      </c>
      <c r="F31" s="47" t="s">
        <v>91</v>
      </c>
      <c r="G31" s="47" t="s">
        <v>92</v>
      </c>
      <c r="H31" s="62">
        <v>596221.15</v>
      </c>
      <c r="I31" s="28" t="e">
        <f t="shared" si="0"/>
        <v>#VALUE!</v>
      </c>
      <c r="J31" s="45">
        <f t="shared" si="1"/>
        <v>555511.15</v>
      </c>
      <c r="K31" s="45">
        <v>75943</v>
      </c>
      <c r="L31" s="47" t="s">
        <v>91</v>
      </c>
      <c r="M31" s="47" t="s">
        <v>92</v>
      </c>
      <c r="N31" s="62">
        <v>643048.95</v>
      </c>
      <c r="O31" s="28" t="e">
        <f t="shared" si="2"/>
        <v>#VALUE!</v>
      </c>
      <c r="P31" s="45">
        <f t="shared" si="3"/>
        <v>602338.95</v>
      </c>
      <c r="R31" s="24">
        <v>717759</v>
      </c>
      <c r="T31" s="67" t="s">
        <v>91</v>
      </c>
      <c r="U31" s="67" t="s">
        <v>92</v>
      </c>
      <c r="V31" s="68">
        <v>659380.53</v>
      </c>
      <c r="W31" s="24">
        <f t="shared" si="4"/>
        <v>-618670.53</v>
      </c>
      <c r="X31" s="24" t="e">
        <f t="shared" si="5"/>
        <v>#VALUE!</v>
      </c>
    </row>
    <row r="32" ht="19.5" customHeight="1" spans="16:24">
      <c r="P32" s="73"/>
      <c r="T32" s="133" t="s">
        <v>122</v>
      </c>
      <c r="U32" s="133" t="s">
        <v>123</v>
      </c>
      <c r="V32" s="134">
        <v>19998</v>
      </c>
      <c r="W32" s="29">
        <f t="shared" si="4"/>
        <v>-19998</v>
      </c>
      <c r="X32" s="29">
        <f t="shared" si="5"/>
        <v>232</v>
      </c>
    </row>
    <row r="33" ht="19.5" customHeight="1" spans="16:24">
      <c r="P33" s="73"/>
      <c r="T33" s="133" t="s">
        <v>124</v>
      </c>
      <c r="U33" s="133" t="s">
        <v>125</v>
      </c>
      <c r="V33" s="134">
        <v>19998</v>
      </c>
      <c r="W33" s="29">
        <f t="shared" si="4"/>
        <v>-19998</v>
      </c>
      <c r="X33" s="29">
        <f t="shared" si="5"/>
        <v>23203</v>
      </c>
    </row>
    <row r="34" ht="19.5" customHeight="1" spans="16:24">
      <c r="P34" s="73"/>
      <c r="T34" s="133" t="s">
        <v>126</v>
      </c>
      <c r="U34" s="133" t="s">
        <v>127</v>
      </c>
      <c r="V34" s="134">
        <v>19998</v>
      </c>
      <c r="W34" s="29">
        <f t="shared" si="4"/>
        <v>-19998</v>
      </c>
      <c r="X34" s="29">
        <f t="shared" si="5"/>
        <v>2320301</v>
      </c>
    </row>
    <row r="35" ht="19.5" customHeight="1" spans="16:16">
      <c r="P35" s="73"/>
    </row>
    <row r="36" ht="19.5" customHeight="1" spans="16:16">
      <c r="P36" s="73"/>
    </row>
    <row r="37" ht="19.5" customHeight="1" spans="16:16">
      <c r="P37" s="73"/>
    </row>
    <row r="38" ht="19.5" customHeight="1" spans="16:16">
      <c r="P38" s="73"/>
    </row>
    <row r="39" ht="19.5" customHeight="1" spans="16:16">
      <c r="P39" s="73"/>
    </row>
    <row r="40" ht="19.5" customHeight="1" spans="16:16">
      <c r="P40" s="73"/>
    </row>
    <row r="41" ht="19.5" customHeight="1" spans="16:16">
      <c r="P41" s="73"/>
    </row>
    <row r="42" ht="19.5" customHeight="1" spans="16:16">
      <c r="P42" s="73"/>
    </row>
    <row r="43" ht="19.5" customHeight="1" spans="16:16">
      <c r="P43" s="73"/>
    </row>
    <row r="44" ht="19.5" customHeight="1" spans="16:16">
      <c r="P44" s="73"/>
    </row>
    <row r="45" ht="19.5" customHeight="1" spans="16:16">
      <c r="P45" s="73"/>
    </row>
    <row r="46" ht="19.5" customHeight="1" spans="16:16">
      <c r="P46" s="73"/>
    </row>
    <row r="47" ht="19.5" customHeight="1" spans="16:16">
      <c r="P47"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242"/>
  <sheetViews>
    <sheetView workbookViewId="0">
      <selection activeCell="F238" sqref="F238"/>
    </sheetView>
  </sheetViews>
  <sheetFormatPr defaultColWidth="7" defaultRowHeight="15" outlineLevelCol="7"/>
  <cols>
    <col min="1" max="1" width="14.875" style="27" customWidth="1"/>
    <col min="2" max="2" width="45.375" style="24" customWidth="1"/>
    <col min="3" max="3" width="20.125" style="29" customWidth="1"/>
    <col min="4" max="4" width="8.125" style="29" customWidth="1"/>
    <col min="5" max="5" width="9.625" style="30" customWidth="1"/>
    <col min="6" max="6" width="17.5" style="30" customWidth="1"/>
    <col min="7" max="7" width="12.5" style="31" customWidth="1"/>
    <col min="8" max="8" width="7" style="32" customWidth="1"/>
    <col min="9" max="10" width="7" style="29" customWidth="1"/>
    <col min="11" max="11" width="13.875" style="29" customWidth="1"/>
    <col min="12" max="12" width="7.875" style="29" customWidth="1"/>
    <col min="13" max="13" width="9.5" style="29" customWidth="1"/>
    <col min="14" max="14" width="6.875" style="29" customWidth="1"/>
    <col min="15" max="15" width="9" style="29" customWidth="1"/>
    <col min="16" max="16" width="5.875" style="29" customWidth="1"/>
    <col min="17" max="17" width="5.25" style="29" customWidth="1"/>
    <col min="18" max="18" width="6.5" style="29" customWidth="1"/>
    <col min="19" max="20" width="7" style="29" customWidth="1"/>
    <col min="21" max="21" width="10.625" style="29" customWidth="1"/>
    <col min="22" max="22" width="10.5" style="29" customWidth="1"/>
    <col min="23" max="23" width="7" style="29" customWidth="1"/>
    <col min="24" max="16384" width="7" style="29"/>
  </cols>
  <sheetData>
    <row r="1" ht="29.25" customHeight="1" spans="1:1">
      <c r="A1" s="33" t="s">
        <v>128</v>
      </c>
    </row>
    <row r="2" ht="28.5" customHeight="1" spans="1:7">
      <c r="A2" s="34" t="s">
        <v>7</v>
      </c>
      <c r="B2" s="34"/>
      <c r="C2" s="34"/>
      <c r="E2" s="29"/>
      <c r="F2" s="29"/>
      <c r="G2" s="29"/>
    </row>
    <row r="3" s="24" customFormat="1" ht="21.75" customHeight="1" spans="1:8">
      <c r="A3" s="27"/>
      <c r="C3" s="247" t="s">
        <v>129</v>
      </c>
      <c r="H3" s="28"/>
    </row>
    <row r="4" customFormat="1" ht="28" customHeight="1" spans="1:3">
      <c r="A4" s="248" t="s">
        <v>130</v>
      </c>
      <c r="B4" s="249" t="s">
        <v>131</v>
      </c>
      <c r="C4" s="250" t="s">
        <v>132</v>
      </c>
    </row>
    <row r="5" customFormat="1" ht="20" customHeight="1" spans="1:3">
      <c r="A5" s="251">
        <v>201</v>
      </c>
      <c r="B5" s="252" t="s">
        <v>133</v>
      </c>
      <c r="C5" s="253">
        <f>C6+C12+C14+C18+C22+C26+C29+C33+C37+C40+C42+C45</f>
        <v>4809</v>
      </c>
    </row>
    <row r="6" customFormat="1" ht="20" customHeight="1" spans="1:3">
      <c r="A6" s="254">
        <v>20103</v>
      </c>
      <c r="B6" s="255" t="s">
        <v>134</v>
      </c>
      <c r="C6" s="256">
        <f>SUM(C7:C11)</f>
        <v>2740</v>
      </c>
    </row>
    <row r="7" customFormat="1" ht="20" customHeight="1" spans="1:3">
      <c r="A7" s="254">
        <v>2010301</v>
      </c>
      <c r="B7" s="255" t="s">
        <v>135</v>
      </c>
      <c r="C7" s="256">
        <v>1938</v>
      </c>
    </row>
    <row r="8" customFormat="1" ht="20" customHeight="1" spans="1:3">
      <c r="A8" s="254">
        <v>2010302</v>
      </c>
      <c r="B8" s="255" t="s">
        <v>136</v>
      </c>
      <c r="C8" s="256">
        <v>110</v>
      </c>
    </row>
    <row r="9" customFormat="1" ht="20" customHeight="1" spans="1:3">
      <c r="A9" s="254">
        <v>2010306</v>
      </c>
      <c r="B9" s="257" t="s">
        <v>137</v>
      </c>
      <c r="C9" s="256">
        <v>175</v>
      </c>
    </row>
    <row r="10" customFormat="1" ht="20" customHeight="1" spans="1:3">
      <c r="A10" s="254">
        <v>2010308</v>
      </c>
      <c r="B10" s="255" t="s">
        <v>138</v>
      </c>
      <c r="C10" s="256">
        <v>35</v>
      </c>
    </row>
    <row r="11" customFormat="1" ht="20" customHeight="1" spans="1:3">
      <c r="A11" s="254">
        <v>2010399</v>
      </c>
      <c r="B11" s="258" t="s">
        <v>139</v>
      </c>
      <c r="C11" s="256">
        <f>432+50</f>
        <v>482</v>
      </c>
    </row>
    <row r="12" customFormat="1" ht="20" customHeight="1" spans="1:3">
      <c r="A12" s="254">
        <v>20104</v>
      </c>
      <c r="B12" s="255" t="s">
        <v>140</v>
      </c>
      <c r="C12" s="256">
        <f>SUM(C13:C13)</f>
        <v>167</v>
      </c>
    </row>
    <row r="13" customFormat="1" ht="20" customHeight="1" spans="1:3">
      <c r="A13" s="254">
        <v>2010401</v>
      </c>
      <c r="B13" s="255" t="s">
        <v>135</v>
      </c>
      <c r="C13" s="256">
        <v>167</v>
      </c>
    </row>
    <row r="14" customFormat="1" ht="20" customHeight="1" spans="1:3">
      <c r="A14" s="254">
        <v>20106</v>
      </c>
      <c r="B14" s="257" t="s">
        <v>141</v>
      </c>
      <c r="C14" s="256">
        <f>SUM(C15:C17)</f>
        <v>259</v>
      </c>
    </row>
    <row r="15" customFormat="1" ht="20" customHeight="1" spans="1:3">
      <c r="A15" s="254">
        <v>2010601</v>
      </c>
      <c r="B15" s="258" t="s">
        <v>135</v>
      </c>
      <c r="C15" s="256">
        <v>208</v>
      </c>
    </row>
    <row r="16" customFormat="1" ht="20" customHeight="1" spans="1:3">
      <c r="A16" s="254">
        <v>2010608</v>
      </c>
      <c r="B16" s="258" t="s">
        <v>142</v>
      </c>
      <c r="C16" s="256">
        <v>50</v>
      </c>
    </row>
    <row r="17" customFormat="1" ht="20" customHeight="1" spans="1:3">
      <c r="A17" s="254">
        <v>2010699</v>
      </c>
      <c r="B17" s="258" t="s">
        <v>143</v>
      </c>
      <c r="C17" s="256">
        <v>1</v>
      </c>
    </row>
    <row r="18" customFormat="1" ht="20" customHeight="1" spans="1:3">
      <c r="A18" s="254">
        <v>20107</v>
      </c>
      <c r="B18" s="255" t="s">
        <v>144</v>
      </c>
      <c r="C18" s="256">
        <f>SUM(C19:C21)</f>
        <v>454</v>
      </c>
    </row>
    <row r="19" customFormat="1" ht="20" customHeight="1" spans="1:3">
      <c r="A19" s="254">
        <v>2010701</v>
      </c>
      <c r="B19" s="255" t="s">
        <v>135</v>
      </c>
      <c r="C19" s="256">
        <v>4</v>
      </c>
    </row>
    <row r="20" customFormat="1" ht="20" customHeight="1" spans="1:3">
      <c r="A20" s="254">
        <v>2010709</v>
      </c>
      <c r="B20" s="255" t="s">
        <v>145</v>
      </c>
      <c r="C20" s="256">
        <v>30</v>
      </c>
    </row>
    <row r="21" customFormat="1" ht="20" customHeight="1" spans="1:3">
      <c r="A21" s="254">
        <v>2010799</v>
      </c>
      <c r="B21" s="258" t="s">
        <v>146</v>
      </c>
      <c r="C21" s="256">
        <v>420</v>
      </c>
    </row>
    <row r="22" customFormat="1" ht="20" customHeight="1" spans="1:3">
      <c r="A22" s="254">
        <v>20108</v>
      </c>
      <c r="B22" s="258" t="s">
        <v>147</v>
      </c>
      <c r="C22" s="256">
        <f>SUM(C23:C25)</f>
        <v>178</v>
      </c>
    </row>
    <row r="23" customFormat="1" ht="20" customHeight="1" spans="1:3">
      <c r="A23" s="254">
        <v>2010801</v>
      </c>
      <c r="B23" s="255" t="s">
        <v>135</v>
      </c>
      <c r="C23" s="256">
        <v>71</v>
      </c>
    </row>
    <row r="24" customFormat="1" ht="20" customHeight="1" spans="1:3">
      <c r="A24" s="254">
        <v>2010804</v>
      </c>
      <c r="B24" s="259" t="s">
        <v>148</v>
      </c>
      <c r="C24" s="256">
        <v>106</v>
      </c>
    </row>
    <row r="25" customFormat="1" ht="20" customHeight="1" spans="1:3">
      <c r="A25" s="254">
        <v>2010806</v>
      </c>
      <c r="B25" s="258" t="s">
        <v>145</v>
      </c>
      <c r="C25" s="256">
        <v>1</v>
      </c>
    </row>
    <row r="26" customFormat="1" ht="20" customHeight="1" spans="1:3">
      <c r="A26" s="254">
        <v>20111</v>
      </c>
      <c r="B26" s="260" t="s">
        <v>149</v>
      </c>
      <c r="C26" s="256">
        <f>SUM(C27:C28)</f>
        <v>123</v>
      </c>
    </row>
    <row r="27" customFormat="1" ht="20" customHeight="1" spans="1:3">
      <c r="A27" s="254">
        <v>2011101</v>
      </c>
      <c r="B27" s="255" t="s">
        <v>135</v>
      </c>
      <c r="C27" s="256">
        <v>108</v>
      </c>
    </row>
    <row r="28" customFormat="1" ht="20" customHeight="1" spans="1:3">
      <c r="A28" s="254">
        <v>2011199</v>
      </c>
      <c r="B28" s="255" t="s">
        <v>150</v>
      </c>
      <c r="C28" s="256">
        <v>15</v>
      </c>
    </row>
    <row r="29" customFormat="1" ht="20" customHeight="1" spans="1:3">
      <c r="A29" s="254">
        <v>20113</v>
      </c>
      <c r="B29" s="261" t="s">
        <v>151</v>
      </c>
      <c r="C29" s="256">
        <f>SUM(C30:C32)</f>
        <v>186</v>
      </c>
    </row>
    <row r="30" customFormat="1" ht="20" customHeight="1" spans="1:3">
      <c r="A30" s="254">
        <v>2011301</v>
      </c>
      <c r="B30" s="255" t="s">
        <v>135</v>
      </c>
      <c r="C30" s="256">
        <v>147</v>
      </c>
    </row>
    <row r="31" customFormat="1" ht="20" customHeight="1" spans="1:3">
      <c r="A31" s="254">
        <v>2011304</v>
      </c>
      <c r="B31" s="258" t="s">
        <v>152</v>
      </c>
      <c r="C31" s="256">
        <v>2</v>
      </c>
    </row>
    <row r="32" customFormat="1" ht="20" customHeight="1" spans="1:3">
      <c r="A32" s="254">
        <v>2011308</v>
      </c>
      <c r="B32" s="255" t="s">
        <v>153</v>
      </c>
      <c r="C32" s="256">
        <v>37</v>
      </c>
    </row>
    <row r="33" customFormat="1" ht="20" customHeight="1" spans="1:3">
      <c r="A33" s="254">
        <v>20129</v>
      </c>
      <c r="B33" s="258" t="s">
        <v>154</v>
      </c>
      <c r="C33" s="256">
        <f>SUM(C34:C36)</f>
        <v>144</v>
      </c>
    </row>
    <row r="34" customFormat="1" ht="20" customHeight="1" spans="1:3">
      <c r="A34" s="254">
        <v>2012901</v>
      </c>
      <c r="B34" s="258" t="s">
        <v>135</v>
      </c>
      <c r="C34" s="256">
        <v>133</v>
      </c>
    </row>
    <row r="35" customFormat="1" ht="20" customHeight="1" spans="1:3">
      <c r="A35" s="254">
        <v>2012906</v>
      </c>
      <c r="B35" s="255" t="s">
        <v>155</v>
      </c>
      <c r="C35" s="256">
        <v>2</v>
      </c>
    </row>
    <row r="36" customFormat="1" ht="20" customHeight="1" spans="1:3">
      <c r="A36" s="254">
        <v>2012999</v>
      </c>
      <c r="B36" s="258" t="s">
        <v>156</v>
      </c>
      <c r="C36" s="256">
        <v>9</v>
      </c>
    </row>
    <row r="37" customFormat="1" ht="20" customHeight="1" spans="1:3">
      <c r="A37" s="254">
        <v>20132</v>
      </c>
      <c r="B37" s="258" t="s">
        <v>157</v>
      </c>
      <c r="C37" s="256">
        <f>SUM(C38:C39)</f>
        <v>467</v>
      </c>
    </row>
    <row r="38" customFormat="1" ht="20" customHeight="1" spans="1:3">
      <c r="A38" s="254">
        <v>2013201</v>
      </c>
      <c r="B38" s="255" t="s">
        <v>135</v>
      </c>
      <c r="C38" s="256">
        <v>165</v>
      </c>
    </row>
    <row r="39" customFormat="1" ht="20" customHeight="1" spans="1:3">
      <c r="A39" s="254">
        <v>2013299</v>
      </c>
      <c r="B39" s="258" t="s">
        <v>158</v>
      </c>
      <c r="C39" s="256">
        <v>302</v>
      </c>
    </row>
    <row r="40" customFormat="1" ht="20" customHeight="1" spans="1:3">
      <c r="A40" s="254">
        <v>20133</v>
      </c>
      <c r="B40" s="258" t="s">
        <v>159</v>
      </c>
      <c r="C40" s="256">
        <f>SUM(C41:C41)</f>
        <v>27</v>
      </c>
    </row>
    <row r="41" customFormat="1" ht="20" customHeight="1" spans="1:3">
      <c r="A41" s="254">
        <v>2013399</v>
      </c>
      <c r="B41" s="258" t="s">
        <v>160</v>
      </c>
      <c r="C41" s="256">
        <v>27</v>
      </c>
    </row>
    <row r="42" customFormat="1" ht="20" customHeight="1" spans="1:3">
      <c r="A42" s="254">
        <v>20138</v>
      </c>
      <c r="B42" s="255" t="s">
        <v>161</v>
      </c>
      <c r="C42" s="256">
        <f>SUM(C43:C44)</f>
        <v>53</v>
      </c>
    </row>
    <row r="43" customFormat="1" ht="20" customHeight="1" spans="1:3">
      <c r="A43" s="254">
        <v>2013804</v>
      </c>
      <c r="B43" s="255" t="s">
        <v>162</v>
      </c>
      <c r="C43" s="256">
        <v>21</v>
      </c>
    </row>
    <row r="44" customFormat="1" ht="20" customHeight="1" spans="1:3">
      <c r="A44" s="254">
        <v>2013899</v>
      </c>
      <c r="B44" s="255" t="s">
        <v>163</v>
      </c>
      <c r="C44" s="256">
        <v>32</v>
      </c>
    </row>
    <row r="45" customFormat="1" ht="20" customHeight="1" spans="1:3">
      <c r="A45" s="254">
        <v>20199</v>
      </c>
      <c r="B45" s="255" t="s">
        <v>164</v>
      </c>
      <c r="C45" s="256">
        <f>SUM(C46:C46)</f>
        <v>11</v>
      </c>
    </row>
    <row r="46" customFormat="1" ht="20" customHeight="1" spans="1:3">
      <c r="A46" s="254">
        <v>2019999</v>
      </c>
      <c r="B46" s="258" t="s">
        <v>165</v>
      </c>
      <c r="C46" s="256">
        <v>11</v>
      </c>
    </row>
    <row r="47" customFormat="1" ht="20" customHeight="1" spans="1:3">
      <c r="A47" s="251">
        <v>203</v>
      </c>
      <c r="B47" s="252" t="s">
        <v>166</v>
      </c>
      <c r="C47" s="253">
        <f>C48</f>
        <v>4</v>
      </c>
    </row>
    <row r="48" customFormat="1" ht="20" customHeight="1" spans="1:3">
      <c r="A48" s="254">
        <v>20306</v>
      </c>
      <c r="B48" s="258" t="s">
        <v>167</v>
      </c>
      <c r="C48" s="256">
        <f>SUM(C49:C49)</f>
        <v>4</v>
      </c>
    </row>
    <row r="49" customFormat="1" ht="20" customHeight="1" spans="1:3">
      <c r="A49" s="254">
        <v>2030603</v>
      </c>
      <c r="B49" s="255" t="s">
        <v>168</v>
      </c>
      <c r="C49" s="256">
        <v>4</v>
      </c>
    </row>
    <row r="50" customFormat="1" ht="20" customHeight="1" spans="1:3">
      <c r="A50" s="251">
        <v>204</v>
      </c>
      <c r="B50" s="252" t="s">
        <v>169</v>
      </c>
      <c r="C50" s="253">
        <f>C51+C55+C57+C59</f>
        <v>2023</v>
      </c>
    </row>
    <row r="51" customFormat="1" ht="20" customHeight="1" spans="1:3">
      <c r="A51" s="254">
        <v>20402</v>
      </c>
      <c r="B51" s="258" t="s">
        <v>170</v>
      </c>
      <c r="C51" s="256">
        <f>SUM(C52:C54)</f>
        <v>1600</v>
      </c>
    </row>
    <row r="52" customFormat="1" ht="20" customHeight="1" spans="1:3">
      <c r="A52" s="254">
        <v>2040201</v>
      </c>
      <c r="B52" s="258" t="s">
        <v>135</v>
      </c>
      <c r="C52" s="256">
        <v>1489</v>
      </c>
    </row>
    <row r="53" customFormat="1" ht="20" customHeight="1" spans="1:3">
      <c r="A53" s="254">
        <v>2040202</v>
      </c>
      <c r="B53" s="258" t="s">
        <v>136</v>
      </c>
      <c r="C53" s="256">
        <v>45</v>
      </c>
    </row>
    <row r="54" customFormat="1" ht="20" customHeight="1" spans="1:3">
      <c r="A54" s="254">
        <v>2040299</v>
      </c>
      <c r="B54" s="258" t="s">
        <v>171</v>
      </c>
      <c r="C54" s="256">
        <v>66</v>
      </c>
    </row>
    <row r="55" customFormat="1" ht="20" customHeight="1" spans="1:3">
      <c r="A55" s="254">
        <v>20404</v>
      </c>
      <c r="B55" s="257" t="s">
        <v>172</v>
      </c>
      <c r="C55" s="256">
        <f>SUM(C56:C56)</f>
        <v>279</v>
      </c>
    </row>
    <row r="56" customFormat="1" ht="20" customHeight="1" spans="1:3">
      <c r="A56" s="254">
        <v>2040401</v>
      </c>
      <c r="B56" s="255" t="s">
        <v>135</v>
      </c>
      <c r="C56" s="256">
        <v>279</v>
      </c>
    </row>
    <row r="57" customFormat="1" ht="20" customHeight="1" spans="1:3">
      <c r="A57" s="254">
        <v>20405</v>
      </c>
      <c r="B57" s="261" t="s">
        <v>173</v>
      </c>
      <c r="C57" s="256">
        <f>SUM(C58:C58)</f>
        <v>88</v>
      </c>
    </row>
    <row r="58" customFormat="1" ht="20" customHeight="1" spans="1:3">
      <c r="A58" s="254">
        <v>2040501</v>
      </c>
      <c r="B58" s="255" t="s">
        <v>135</v>
      </c>
      <c r="C58" s="256">
        <v>88</v>
      </c>
    </row>
    <row r="59" customFormat="1" ht="20" customHeight="1" spans="1:3">
      <c r="A59" s="254">
        <v>20406</v>
      </c>
      <c r="B59" s="255" t="s">
        <v>174</v>
      </c>
      <c r="C59" s="256">
        <f>SUM(C60:C63)</f>
        <v>56</v>
      </c>
    </row>
    <row r="60" customFormat="1" ht="20" customHeight="1" spans="1:3">
      <c r="A60" s="254">
        <v>2040601</v>
      </c>
      <c r="B60" s="258" t="s">
        <v>135</v>
      </c>
      <c r="C60" s="256">
        <v>49</v>
      </c>
    </row>
    <row r="61" customFormat="1" ht="20" customHeight="1" spans="1:3">
      <c r="A61" s="254">
        <v>2040604</v>
      </c>
      <c r="B61" s="261" t="s">
        <v>175</v>
      </c>
      <c r="C61" s="256">
        <v>1</v>
      </c>
    </row>
    <row r="62" customFormat="1" ht="20" customHeight="1" spans="1:3">
      <c r="A62" s="254">
        <v>2040607</v>
      </c>
      <c r="B62" s="257" t="s">
        <v>176</v>
      </c>
      <c r="C62" s="256">
        <v>2</v>
      </c>
    </row>
    <row r="63" customFormat="1" ht="20" customHeight="1" spans="1:3">
      <c r="A63" s="254">
        <v>2040699</v>
      </c>
      <c r="B63" s="255" t="s">
        <v>177</v>
      </c>
      <c r="C63" s="256">
        <v>4</v>
      </c>
    </row>
    <row r="64" customFormat="1" ht="20" customHeight="1" spans="1:3">
      <c r="A64" s="251">
        <v>205</v>
      </c>
      <c r="B64" s="252" t="s">
        <v>178</v>
      </c>
      <c r="C64" s="253">
        <f>C65+C67+C72++C74+C76</f>
        <v>8276</v>
      </c>
    </row>
    <row r="65" customFormat="1" ht="20" customHeight="1" spans="1:3">
      <c r="A65" s="254">
        <v>20501</v>
      </c>
      <c r="B65" s="258" t="s">
        <v>179</v>
      </c>
      <c r="C65" s="256">
        <f>SUM(C66:C66)</f>
        <v>267</v>
      </c>
    </row>
    <row r="66" customFormat="1" ht="20" customHeight="1" spans="1:3">
      <c r="A66" s="254">
        <v>2050101</v>
      </c>
      <c r="B66" s="255" t="s">
        <v>135</v>
      </c>
      <c r="C66" s="256">
        <v>267</v>
      </c>
    </row>
    <row r="67" customFormat="1" ht="20" customHeight="1" spans="1:3">
      <c r="A67" s="254">
        <v>20502</v>
      </c>
      <c r="B67" s="255" t="s">
        <v>180</v>
      </c>
      <c r="C67" s="256">
        <f>SUM(C68:C71)</f>
        <v>7497</v>
      </c>
    </row>
    <row r="68" customFormat="1" ht="20" customHeight="1" spans="1:3">
      <c r="A68" s="254">
        <v>2050201</v>
      </c>
      <c r="B68" s="255" t="s">
        <v>181</v>
      </c>
      <c r="C68" s="256">
        <f>681+334</f>
        <v>1015</v>
      </c>
    </row>
    <row r="69" customFormat="1" ht="20" customHeight="1" spans="1:3">
      <c r="A69" s="254">
        <v>2050202</v>
      </c>
      <c r="B69" s="255" t="s">
        <v>182</v>
      </c>
      <c r="C69" s="256">
        <v>4174</v>
      </c>
    </row>
    <row r="70" customFormat="1" ht="20" customHeight="1" spans="1:3">
      <c r="A70" s="254">
        <v>2050203</v>
      </c>
      <c r="B70" s="258" t="s">
        <v>183</v>
      </c>
      <c r="C70" s="256">
        <v>1967</v>
      </c>
    </row>
    <row r="71" customFormat="1" ht="20" customHeight="1" spans="1:3">
      <c r="A71" s="254">
        <v>2050299</v>
      </c>
      <c r="B71" s="255" t="s">
        <v>184</v>
      </c>
      <c r="C71" s="256">
        <v>341</v>
      </c>
    </row>
    <row r="72" customFormat="1" ht="20" customHeight="1" spans="1:3">
      <c r="A72" s="254">
        <v>20503</v>
      </c>
      <c r="B72" s="255" t="s">
        <v>185</v>
      </c>
      <c r="C72" s="256">
        <f t="shared" ref="C72:C76" si="0">SUM(C73:C73)</f>
        <v>209</v>
      </c>
    </row>
    <row r="73" customFormat="1" ht="20" customHeight="1" spans="1:3">
      <c r="A73" s="254">
        <v>2050302</v>
      </c>
      <c r="B73" s="255" t="s">
        <v>186</v>
      </c>
      <c r="C73" s="256">
        <v>209</v>
      </c>
    </row>
    <row r="74" customFormat="1" ht="20" customHeight="1" spans="1:3">
      <c r="A74" s="254">
        <v>20507</v>
      </c>
      <c r="B74" s="255" t="s">
        <v>187</v>
      </c>
      <c r="C74" s="256">
        <f t="shared" si="0"/>
        <v>2</v>
      </c>
    </row>
    <row r="75" customFormat="1" ht="20" customHeight="1" spans="1:3">
      <c r="A75" s="254">
        <v>2050701</v>
      </c>
      <c r="B75" s="255" t="s">
        <v>188</v>
      </c>
      <c r="C75" s="256">
        <v>2</v>
      </c>
    </row>
    <row r="76" customFormat="1" ht="20" customHeight="1" spans="1:3">
      <c r="A76" s="254">
        <v>20509</v>
      </c>
      <c r="B76" s="255" t="s">
        <v>189</v>
      </c>
      <c r="C76" s="256">
        <f t="shared" si="0"/>
        <v>301</v>
      </c>
    </row>
    <row r="77" customFormat="1" ht="20" customHeight="1" spans="1:3">
      <c r="A77" s="254">
        <v>2050999</v>
      </c>
      <c r="B77" s="255" t="s">
        <v>190</v>
      </c>
      <c r="C77" s="256">
        <v>301</v>
      </c>
    </row>
    <row r="78" customFormat="1" ht="20" customHeight="1" spans="1:3">
      <c r="A78" s="251">
        <v>206</v>
      </c>
      <c r="B78" s="252" t="s">
        <v>191</v>
      </c>
      <c r="C78" s="253">
        <f>C79+C81</f>
        <v>207</v>
      </c>
    </row>
    <row r="79" customFormat="1" ht="20" customHeight="1" spans="1:3">
      <c r="A79" s="254">
        <v>20601</v>
      </c>
      <c r="B79" s="258" t="s">
        <v>192</v>
      </c>
      <c r="C79" s="256">
        <f>SUM(C80:C80)</f>
        <v>53</v>
      </c>
    </row>
    <row r="80" customFormat="1" ht="20" customHeight="1" spans="1:3">
      <c r="A80" s="254">
        <v>2060101</v>
      </c>
      <c r="B80" s="255" t="s">
        <v>135</v>
      </c>
      <c r="C80" s="256">
        <v>53</v>
      </c>
    </row>
    <row r="81" customFormat="1" ht="20" customHeight="1" spans="1:3">
      <c r="A81" s="254">
        <v>20699</v>
      </c>
      <c r="B81" s="255" t="s">
        <v>193</v>
      </c>
      <c r="C81" s="256">
        <f>SUM(C82:C82)</f>
        <v>154</v>
      </c>
    </row>
    <row r="82" customFormat="1" ht="20" customHeight="1" spans="1:3">
      <c r="A82" s="254">
        <v>2069999</v>
      </c>
      <c r="B82" s="258" t="s">
        <v>194</v>
      </c>
      <c r="C82" s="256">
        <f>150+4</f>
        <v>154</v>
      </c>
    </row>
    <row r="83" customFormat="1" ht="20" customHeight="1" spans="1:3">
      <c r="A83" s="251">
        <v>207</v>
      </c>
      <c r="B83" s="252" t="s">
        <v>195</v>
      </c>
      <c r="C83" s="253">
        <f>C84+C87+C89+C91+C93</f>
        <v>283</v>
      </c>
    </row>
    <row r="84" customFormat="1" ht="20" customHeight="1" spans="1:3">
      <c r="A84" s="254">
        <v>20701</v>
      </c>
      <c r="B84" s="261" t="s">
        <v>196</v>
      </c>
      <c r="C84" s="256">
        <f>SUM(C85:C86)</f>
        <v>2</v>
      </c>
    </row>
    <row r="85" customFormat="1" ht="20" customHeight="1" spans="1:3">
      <c r="A85" s="254">
        <v>2070108</v>
      </c>
      <c r="B85" s="261" t="s">
        <v>197</v>
      </c>
      <c r="C85" s="256">
        <v>1</v>
      </c>
    </row>
    <row r="86" customFormat="1" ht="20" customHeight="1" spans="1:3">
      <c r="A86" s="254">
        <v>2070199</v>
      </c>
      <c r="B86" s="261" t="s">
        <v>198</v>
      </c>
      <c r="C86" s="256">
        <v>1</v>
      </c>
    </row>
    <row r="87" customFormat="1" ht="20" customHeight="1" spans="1:3">
      <c r="A87" s="254">
        <v>20703</v>
      </c>
      <c r="B87" s="261" t="s">
        <v>199</v>
      </c>
      <c r="C87" s="256">
        <f t="shared" ref="C87:C91" si="1">SUM(C88:C88)</f>
        <v>6</v>
      </c>
    </row>
    <row r="88" customFormat="1" ht="20" customHeight="1" spans="1:3">
      <c r="A88" s="254">
        <v>2070399</v>
      </c>
      <c r="B88" s="261" t="s">
        <v>200</v>
      </c>
      <c r="C88" s="256">
        <v>6</v>
      </c>
    </row>
    <row r="89" customFormat="1" ht="20" customHeight="1" spans="1:3">
      <c r="A89" s="254">
        <v>20706</v>
      </c>
      <c r="B89" s="261" t="s">
        <v>201</v>
      </c>
      <c r="C89" s="256">
        <f t="shared" si="1"/>
        <v>2</v>
      </c>
    </row>
    <row r="90" customFormat="1" ht="20" customHeight="1" spans="1:3">
      <c r="A90" s="254">
        <v>2070607</v>
      </c>
      <c r="B90" s="261" t="s">
        <v>202</v>
      </c>
      <c r="C90" s="256">
        <v>2</v>
      </c>
    </row>
    <row r="91" customFormat="1" ht="20" customHeight="1" spans="1:3">
      <c r="A91" s="254">
        <v>20708</v>
      </c>
      <c r="B91" s="261" t="s">
        <v>203</v>
      </c>
      <c r="C91" s="256">
        <f t="shared" si="1"/>
        <v>6</v>
      </c>
    </row>
    <row r="92" customFormat="1" ht="20" customHeight="1" spans="1:3">
      <c r="A92" s="254">
        <v>2070899</v>
      </c>
      <c r="B92" s="261" t="s">
        <v>204</v>
      </c>
      <c r="C92" s="256">
        <v>6</v>
      </c>
    </row>
    <row r="93" customFormat="1" ht="20" customHeight="1" spans="1:3">
      <c r="A93" s="254">
        <v>20799</v>
      </c>
      <c r="B93" s="261" t="s">
        <v>205</v>
      </c>
      <c r="C93" s="256">
        <f>SUM(C94:C94)</f>
        <v>267</v>
      </c>
    </row>
    <row r="94" customFormat="1" ht="20" customHeight="1" spans="1:3">
      <c r="A94" s="254">
        <v>2079999</v>
      </c>
      <c r="B94" s="261" t="s">
        <v>206</v>
      </c>
      <c r="C94" s="256">
        <f>261+6</f>
        <v>267</v>
      </c>
    </row>
    <row r="95" customFormat="1" ht="20" customHeight="1" spans="1:3">
      <c r="A95" s="251">
        <v>208</v>
      </c>
      <c r="B95" s="252" t="s">
        <v>207</v>
      </c>
      <c r="C95" s="253">
        <f>C96+C100+C104+C107+C109+C112+C116+C119+C125+C128+C130+C132+C136+C138+C140</f>
        <v>9109</v>
      </c>
    </row>
    <row r="96" customFormat="1" ht="20" customHeight="1" spans="1:3">
      <c r="A96" s="254">
        <v>20801</v>
      </c>
      <c r="B96" s="261" t="s">
        <v>208</v>
      </c>
      <c r="C96" s="256">
        <f>SUM(C97:C99)</f>
        <v>318</v>
      </c>
    </row>
    <row r="97" customFormat="1" ht="20" customHeight="1" spans="1:3">
      <c r="A97" s="254">
        <v>2080101</v>
      </c>
      <c r="B97" s="261" t="s">
        <v>135</v>
      </c>
      <c r="C97" s="256">
        <v>314</v>
      </c>
    </row>
    <row r="98" customFormat="1" ht="20" customHeight="1" spans="1:3">
      <c r="A98" s="254">
        <v>2080108</v>
      </c>
      <c r="B98" s="261" t="s">
        <v>145</v>
      </c>
      <c r="C98" s="256">
        <v>3</v>
      </c>
    </row>
    <row r="99" customFormat="1" ht="20" customHeight="1" spans="1:3">
      <c r="A99" s="254">
        <v>2080109</v>
      </c>
      <c r="B99" s="261" t="s">
        <v>209</v>
      </c>
      <c r="C99" s="256">
        <v>1</v>
      </c>
    </row>
    <row r="100" customFormat="1" ht="20" customHeight="1" spans="1:3">
      <c r="A100" s="254">
        <v>20802</v>
      </c>
      <c r="B100" s="261" t="s">
        <v>210</v>
      </c>
      <c r="C100" s="256">
        <f>SUM(C101:C103)</f>
        <v>163</v>
      </c>
    </row>
    <row r="101" customFormat="1" ht="20" customHeight="1" spans="1:3">
      <c r="A101" s="254">
        <v>2080201</v>
      </c>
      <c r="B101" s="261" t="s">
        <v>135</v>
      </c>
      <c r="C101" s="256">
        <v>149</v>
      </c>
    </row>
    <row r="102" customFormat="1" ht="20" customHeight="1" spans="1:3">
      <c r="A102" s="254">
        <v>2080208</v>
      </c>
      <c r="B102" s="261" t="s">
        <v>211</v>
      </c>
      <c r="C102" s="256">
        <v>11</v>
      </c>
    </row>
    <row r="103" customFormat="1" ht="20" customHeight="1" spans="1:3">
      <c r="A103" s="254">
        <v>2080299</v>
      </c>
      <c r="B103" s="261" t="s">
        <v>212</v>
      </c>
      <c r="C103" s="256">
        <v>3</v>
      </c>
    </row>
    <row r="104" customFormat="1" ht="20" customHeight="1" spans="1:3">
      <c r="A104" s="254">
        <v>20805</v>
      </c>
      <c r="B104" s="261" t="s">
        <v>213</v>
      </c>
      <c r="C104" s="256">
        <f>SUM(C105:C106)</f>
        <v>1530</v>
      </c>
    </row>
    <row r="105" customFormat="1" ht="20" customHeight="1" spans="1:3">
      <c r="A105" s="254">
        <v>2080507</v>
      </c>
      <c r="B105" s="261" t="s">
        <v>214</v>
      </c>
      <c r="C105" s="256">
        <v>554</v>
      </c>
    </row>
    <row r="106" customFormat="1" ht="20" customHeight="1" spans="1:3">
      <c r="A106" s="254">
        <v>2080599</v>
      </c>
      <c r="B106" s="261" t="s">
        <v>215</v>
      </c>
      <c r="C106" s="256">
        <v>976</v>
      </c>
    </row>
    <row r="107" customFormat="1" ht="20" customHeight="1" spans="1:3">
      <c r="A107" s="254">
        <v>20807</v>
      </c>
      <c r="B107" s="261" t="s">
        <v>216</v>
      </c>
      <c r="C107" s="256">
        <f>SUM(C108:C108)</f>
        <v>3</v>
      </c>
    </row>
    <row r="108" customFormat="1" ht="20" customHeight="1" spans="1:3">
      <c r="A108" s="254">
        <v>2080713</v>
      </c>
      <c r="B108" s="261" t="s">
        <v>217</v>
      </c>
      <c r="C108" s="256">
        <v>3</v>
      </c>
    </row>
    <row r="109" customFormat="1" ht="20" customHeight="1" spans="1:3">
      <c r="A109" s="254">
        <v>20808</v>
      </c>
      <c r="B109" s="261" t="s">
        <v>218</v>
      </c>
      <c r="C109" s="256">
        <f>SUM(C110:C111)</f>
        <v>122</v>
      </c>
    </row>
    <row r="110" customFormat="1" ht="20" customHeight="1" spans="1:3">
      <c r="A110" s="254">
        <v>2080805</v>
      </c>
      <c r="B110" s="261" t="s">
        <v>219</v>
      </c>
      <c r="C110" s="256">
        <f>18+2</f>
        <v>20</v>
      </c>
    </row>
    <row r="111" customFormat="1" ht="20" customHeight="1" spans="1:3">
      <c r="A111" s="254">
        <v>2080899</v>
      </c>
      <c r="B111" s="261" t="s">
        <v>220</v>
      </c>
      <c r="C111" s="256">
        <f>15+1+86</f>
        <v>102</v>
      </c>
    </row>
    <row r="112" customFormat="1" ht="20" customHeight="1" spans="1:3">
      <c r="A112" s="254">
        <v>20809</v>
      </c>
      <c r="B112" s="261" t="s">
        <v>221</v>
      </c>
      <c r="C112" s="256">
        <f>SUM(C113:C115)</f>
        <v>227</v>
      </c>
    </row>
    <row r="113" customFormat="1" ht="20" customHeight="1" spans="1:3">
      <c r="A113" s="254">
        <v>2080901</v>
      </c>
      <c r="B113" s="261" t="s">
        <v>222</v>
      </c>
      <c r="C113" s="256">
        <f>36+11</f>
        <v>47</v>
      </c>
    </row>
    <row r="114" customFormat="1" ht="20" customHeight="1" spans="1:3">
      <c r="A114" s="254">
        <v>2080904</v>
      </c>
      <c r="B114" s="261" t="s">
        <v>223</v>
      </c>
      <c r="C114" s="256">
        <v>1</v>
      </c>
    </row>
    <row r="115" customFormat="1" ht="20" customHeight="1" spans="1:3">
      <c r="A115" s="254">
        <v>2080999</v>
      </c>
      <c r="B115" s="261" t="s">
        <v>224</v>
      </c>
      <c r="C115" s="256">
        <v>179</v>
      </c>
    </row>
    <row r="116" customFormat="1" ht="20" customHeight="1" spans="1:3">
      <c r="A116" s="254">
        <v>20810</v>
      </c>
      <c r="B116" s="261" t="s">
        <v>225</v>
      </c>
      <c r="C116" s="256">
        <f>SUM(C117:C118)</f>
        <v>118</v>
      </c>
    </row>
    <row r="117" customFormat="1" ht="20" customHeight="1" spans="1:3">
      <c r="A117" s="254">
        <v>2081002</v>
      </c>
      <c r="B117" s="261" t="s">
        <v>226</v>
      </c>
      <c r="C117" s="256">
        <v>95</v>
      </c>
    </row>
    <row r="118" customFormat="1" ht="20" customHeight="1" spans="1:3">
      <c r="A118" s="254">
        <v>2081004</v>
      </c>
      <c r="B118" s="261" t="s">
        <v>227</v>
      </c>
      <c r="C118" s="256">
        <v>23</v>
      </c>
    </row>
    <row r="119" customFormat="1" ht="20" customHeight="1" spans="1:3">
      <c r="A119" s="254">
        <v>20811</v>
      </c>
      <c r="B119" s="261" t="s">
        <v>228</v>
      </c>
      <c r="C119" s="256">
        <f>SUM(C120:C124)</f>
        <v>31</v>
      </c>
    </row>
    <row r="120" customFormat="1" ht="20" customHeight="1" spans="1:3">
      <c r="A120" s="254">
        <v>2081101</v>
      </c>
      <c r="B120" s="261" t="s">
        <v>135</v>
      </c>
      <c r="C120" s="256">
        <v>1</v>
      </c>
    </row>
    <row r="121" customFormat="1" ht="20" customHeight="1" spans="1:3">
      <c r="A121" s="254">
        <v>2081104</v>
      </c>
      <c r="B121" s="261" t="s">
        <v>229</v>
      </c>
      <c r="C121" s="256">
        <v>4</v>
      </c>
    </row>
    <row r="122" customFormat="1" ht="20" customHeight="1" spans="1:3">
      <c r="A122" s="254">
        <v>2081105</v>
      </c>
      <c r="B122" s="261" t="s">
        <v>230</v>
      </c>
      <c r="C122" s="256">
        <f>1+1</f>
        <v>2</v>
      </c>
    </row>
    <row r="123" customFormat="1" ht="20" customHeight="1" spans="1:3">
      <c r="A123" s="254">
        <v>2081107</v>
      </c>
      <c r="B123" s="261" t="s">
        <v>231</v>
      </c>
      <c r="C123" s="256">
        <v>9</v>
      </c>
    </row>
    <row r="124" customFormat="1" ht="20" customHeight="1" spans="1:3">
      <c r="A124" s="254">
        <v>2081199</v>
      </c>
      <c r="B124" s="261" t="s">
        <v>232</v>
      </c>
      <c r="C124" s="256">
        <v>15</v>
      </c>
    </row>
    <row r="125" customFormat="1" ht="20" customHeight="1" spans="1:3">
      <c r="A125" s="254">
        <v>20819</v>
      </c>
      <c r="B125" s="261" t="s">
        <v>233</v>
      </c>
      <c r="C125" s="256">
        <f>SUM(C126:C127)</f>
        <v>70</v>
      </c>
    </row>
    <row r="126" customFormat="1" ht="20" customHeight="1" spans="1:3">
      <c r="A126" s="254">
        <v>2081901</v>
      </c>
      <c r="B126" s="261" t="s">
        <v>234</v>
      </c>
      <c r="C126" s="256">
        <v>39</v>
      </c>
    </row>
    <row r="127" customFormat="1" ht="20" customHeight="1" spans="1:3">
      <c r="A127" s="254">
        <v>2081902</v>
      </c>
      <c r="B127" s="261" t="s">
        <v>235</v>
      </c>
      <c r="C127" s="256">
        <v>31</v>
      </c>
    </row>
    <row r="128" customFormat="1" ht="20" customHeight="1" spans="1:3">
      <c r="A128" s="254">
        <v>20820</v>
      </c>
      <c r="B128" s="261" t="s">
        <v>236</v>
      </c>
      <c r="C128" s="256">
        <f>SUM(C129:C129)</f>
        <v>10</v>
      </c>
    </row>
    <row r="129" customFormat="1" ht="20" customHeight="1" spans="1:3">
      <c r="A129" s="254">
        <v>2082001</v>
      </c>
      <c r="B129" s="261" t="s">
        <v>237</v>
      </c>
      <c r="C129" s="256">
        <v>10</v>
      </c>
    </row>
    <row r="130" customFormat="1" ht="20" customHeight="1" spans="1:3">
      <c r="A130" s="254">
        <v>20821</v>
      </c>
      <c r="B130" s="261" t="s">
        <v>238</v>
      </c>
      <c r="C130" s="256">
        <f>SUM(C131:C131)</f>
        <v>24</v>
      </c>
    </row>
    <row r="131" customFormat="1" ht="20" customHeight="1" spans="1:3">
      <c r="A131" s="254">
        <v>2082102</v>
      </c>
      <c r="B131" s="261" t="s">
        <v>239</v>
      </c>
      <c r="C131" s="256">
        <v>24</v>
      </c>
    </row>
    <row r="132" customFormat="1" ht="20" customHeight="1" spans="1:3">
      <c r="A132" s="254">
        <v>20826</v>
      </c>
      <c r="B132" s="261" t="s">
        <v>240</v>
      </c>
      <c r="C132" s="256">
        <f>SUM(C133:C135)</f>
        <v>6082</v>
      </c>
    </row>
    <row r="133" customFormat="1" ht="20" customHeight="1" spans="1:3">
      <c r="A133" s="254">
        <v>2082601</v>
      </c>
      <c r="B133" s="261" t="s">
        <v>241</v>
      </c>
      <c r="C133" s="256">
        <v>500</v>
      </c>
    </row>
    <row r="134" customFormat="1" ht="20" customHeight="1" spans="1:3">
      <c r="A134" s="254">
        <v>2082602</v>
      </c>
      <c r="B134" s="261" t="s">
        <v>242</v>
      </c>
      <c r="C134" s="256">
        <f>58+162+562</f>
        <v>782</v>
      </c>
    </row>
    <row r="135" customFormat="1" ht="20" customHeight="1" spans="1:3">
      <c r="A135" s="254">
        <v>2082699</v>
      </c>
      <c r="B135" s="261" t="s">
        <v>243</v>
      </c>
      <c r="C135" s="256">
        <v>4800</v>
      </c>
    </row>
    <row r="136" customFormat="1" ht="20" customHeight="1" spans="1:3">
      <c r="A136" s="254">
        <v>20828</v>
      </c>
      <c r="B136" s="262" t="s">
        <v>244</v>
      </c>
      <c r="C136" s="256">
        <f>SUM(C137:C137)</f>
        <v>12</v>
      </c>
    </row>
    <row r="137" customFormat="1" ht="20" customHeight="1" spans="1:3">
      <c r="A137" s="254">
        <v>2082899</v>
      </c>
      <c r="B137" s="261" t="s">
        <v>245</v>
      </c>
      <c r="C137" s="256">
        <v>12</v>
      </c>
    </row>
    <row r="138" customFormat="1" ht="20" customHeight="1" spans="1:3">
      <c r="A138" s="254">
        <v>20830</v>
      </c>
      <c r="B138" s="261" t="s">
        <v>246</v>
      </c>
      <c r="C138" s="256">
        <f>SUM(C139:C139)</f>
        <v>2</v>
      </c>
    </row>
    <row r="139" customFormat="1" ht="20" customHeight="1" spans="1:3">
      <c r="A139" s="254">
        <v>2083001</v>
      </c>
      <c r="B139" s="261" t="s">
        <v>247</v>
      </c>
      <c r="C139" s="256">
        <v>2</v>
      </c>
    </row>
    <row r="140" customFormat="1" ht="20" customHeight="1" spans="1:3">
      <c r="A140" s="254">
        <v>20899</v>
      </c>
      <c r="B140" s="261" t="s">
        <v>248</v>
      </c>
      <c r="C140" s="256">
        <f>SUM(C141)</f>
        <v>397</v>
      </c>
    </row>
    <row r="141" customFormat="1" ht="20" customHeight="1" spans="1:3">
      <c r="A141" s="254">
        <v>2089999</v>
      </c>
      <c r="B141" s="261" t="s">
        <v>249</v>
      </c>
      <c r="C141" s="256">
        <f>217+36+144</f>
        <v>397</v>
      </c>
    </row>
    <row r="142" customFormat="1" ht="20" customHeight="1" spans="1:3">
      <c r="A142" s="251">
        <v>210</v>
      </c>
      <c r="B142" s="252" t="s">
        <v>250</v>
      </c>
      <c r="C142" s="253">
        <f>C143+C145+C147+C150++C155+C157+C162+C165+C167</f>
        <v>3301</v>
      </c>
    </row>
    <row r="143" customFormat="1" ht="20" customHeight="1" spans="1:3">
      <c r="A143" s="254">
        <v>21001</v>
      </c>
      <c r="B143" s="261" t="s">
        <v>251</v>
      </c>
      <c r="C143" s="256">
        <f>SUM(C144:C144)</f>
        <v>143</v>
      </c>
    </row>
    <row r="144" customFormat="1" ht="20" customHeight="1" spans="1:3">
      <c r="A144" s="254">
        <v>2100101</v>
      </c>
      <c r="B144" s="261" t="s">
        <v>135</v>
      </c>
      <c r="C144" s="256">
        <v>143</v>
      </c>
    </row>
    <row r="145" customFormat="1" ht="20" customHeight="1" spans="1:3">
      <c r="A145" s="254">
        <v>21002</v>
      </c>
      <c r="B145" s="261" t="s">
        <v>252</v>
      </c>
      <c r="C145" s="256">
        <f>SUM(C146:C146)</f>
        <v>366</v>
      </c>
    </row>
    <row r="146" customFormat="1" ht="20" customHeight="1" spans="1:3">
      <c r="A146" s="254">
        <v>2100201</v>
      </c>
      <c r="B146" s="261" t="s">
        <v>253</v>
      </c>
      <c r="C146" s="256">
        <v>366</v>
      </c>
    </row>
    <row r="147" customFormat="1" ht="20" customHeight="1" spans="1:3">
      <c r="A147" s="254">
        <v>21003</v>
      </c>
      <c r="B147" s="261" t="s">
        <v>254</v>
      </c>
      <c r="C147" s="256">
        <f>SUM(C148:C149)</f>
        <v>388</v>
      </c>
    </row>
    <row r="148" customFormat="1" ht="20" customHeight="1" spans="1:3">
      <c r="A148" s="254">
        <v>2100302</v>
      </c>
      <c r="B148" s="261" t="s">
        <v>255</v>
      </c>
      <c r="C148" s="256">
        <v>253</v>
      </c>
    </row>
    <row r="149" customFormat="1" ht="20" customHeight="1" spans="1:3">
      <c r="A149" s="254">
        <v>2100399</v>
      </c>
      <c r="B149" s="261" t="s">
        <v>256</v>
      </c>
      <c r="C149" s="256">
        <f>76+59</f>
        <v>135</v>
      </c>
    </row>
    <row r="150" customFormat="1" ht="20" customHeight="1" spans="1:3">
      <c r="A150" s="254">
        <v>21004</v>
      </c>
      <c r="B150" s="261" t="s">
        <v>257</v>
      </c>
      <c r="C150" s="256">
        <f>SUM(C151:C154)</f>
        <v>619</v>
      </c>
    </row>
    <row r="151" customFormat="1" ht="20" customHeight="1" spans="1:3">
      <c r="A151" s="254">
        <v>2100401</v>
      </c>
      <c r="B151" s="261" t="s">
        <v>258</v>
      </c>
      <c r="C151" s="256">
        <v>14</v>
      </c>
    </row>
    <row r="152" customFormat="1" ht="20" customHeight="1" spans="1:3">
      <c r="A152" s="254">
        <v>2100408</v>
      </c>
      <c r="B152" s="261" t="s">
        <v>259</v>
      </c>
      <c r="C152" s="256">
        <f>77+194</f>
        <v>271</v>
      </c>
    </row>
    <row r="153" customFormat="1" ht="20" customHeight="1" spans="1:3">
      <c r="A153" s="254">
        <v>2100410</v>
      </c>
      <c r="B153" s="261" t="s">
        <v>260</v>
      </c>
      <c r="C153" s="256">
        <v>330</v>
      </c>
    </row>
    <row r="154" customFormat="1" ht="20" customHeight="1" spans="1:3">
      <c r="A154" s="254">
        <v>2100499</v>
      </c>
      <c r="B154" s="261" t="s">
        <v>261</v>
      </c>
      <c r="C154" s="256">
        <v>4</v>
      </c>
    </row>
    <row r="155" customFormat="1" ht="20" customHeight="1" spans="1:3">
      <c r="A155" s="254">
        <v>21007</v>
      </c>
      <c r="B155" s="261" t="s">
        <v>262</v>
      </c>
      <c r="C155" s="256">
        <f>SUM(C156:C156)</f>
        <v>208</v>
      </c>
    </row>
    <row r="156" customFormat="1" ht="20" customHeight="1" spans="1:3">
      <c r="A156" s="254">
        <v>2100717</v>
      </c>
      <c r="B156" s="261" t="s">
        <v>263</v>
      </c>
      <c r="C156" s="256">
        <f>160+1+47</f>
        <v>208</v>
      </c>
    </row>
    <row r="157" customFormat="1" ht="20" customHeight="1" spans="1:3">
      <c r="A157" s="254">
        <v>21011</v>
      </c>
      <c r="B157" s="261" t="s">
        <v>264</v>
      </c>
      <c r="C157" s="256">
        <f>SUM(C158:C161)</f>
        <v>899</v>
      </c>
    </row>
    <row r="158" customFormat="1" ht="20" customHeight="1" spans="1:3">
      <c r="A158" s="254">
        <v>2101101</v>
      </c>
      <c r="B158" s="261" t="s">
        <v>265</v>
      </c>
      <c r="C158" s="256">
        <v>224</v>
      </c>
    </row>
    <row r="159" customFormat="1" ht="20" customHeight="1" spans="1:3">
      <c r="A159" s="254">
        <v>2101102</v>
      </c>
      <c r="B159" s="261" t="s">
        <v>266</v>
      </c>
      <c r="C159" s="256">
        <v>55</v>
      </c>
    </row>
    <row r="160" customFormat="1" ht="20" customHeight="1" spans="1:3">
      <c r="A160" s="254">
        <v>2101103</v>
      </c>
      <c r="B160" s="261" t="s">
        <v>267</v>
      </c>
      <c r="C160" s="256">
        <v>614</v>
      </c>
    </row>
    <row r="161" customFormat="1" ht="20" customHeight="1" spans="1:3">
      <c r="A161" s="254">
        <v>2101199</v>
      </c>
      <c r="B161" s="261" t="s">
        <v>268</v>
      </c>
      <c r="C161" s="256">
        <v>6</v>
      </c>
    </row>
    <row r="162" customFormat="1" ht="20" customHeight="1" spans="1:3">
      <c r="A162" s="254">
        <v>21012</v>
      </c>
      <c r="B162" s="261" t="s">
        <v>269</v>
      </c>
      <c r="C162" s="256">
        <f>SUM(C163:C164)</f>
        <v>574</v>
      </c>
    </row>
    <row r="163" customFormat="1" ht="20" customHeight="1" spans="1:3">
      <c r="A163" s="254">
        <v>2101202</v>
      </c>
      <c r="B163" s="261" t="s">
        <v>270</v>
      </c>
      <c r="C163" s="256">
        <v>400</v>
      </c>
    </row>
    <row r="164" customFormat="1" ht="20" customHeight="1" spans="1:3">
      <c r="A164" s="254">
        <v>2101299</v>
      </c>
      <c r="B164" s="261" t="s">
        <v>271</v>
      </c>
      <c r="C164" s="256">
        <v>174</v>
      </c>
    </row>
    <row r="165" customFormat="1" ht="20" customHeight="1" spans="1:3">
      <c r="A165" s="254">
        <v>21013</v>
      </c>
      <c r="B165" s="261" t="s">
        <v>272</v>
      </c>
      <c r="C165" s="256">
        <f t="shared" ref="C165:C170" si="2">SUM(C166:C166)</f>
        <v>99</v>
      </c>
    </row>
    <row r="166" customFormat="1" ht="20" customHeight="1" spans="1:3">
      <c r="A166" s="254">
        <v>2101301</v>
      </c>
      <c r="B166" s="261" t="s">
        <v>273</v>
      </c>
      <c r="C166" s="256">
        <v>99</v>
      </c>
    </row>
    <row r="167" customFormat="1" ht="20" customHeight="1" spans="1:3">
      <c r="A167" s="254">
        <v>21014</v>
      </c>
      <c r="B167" s="261" t="s">
        <v>274</v>
      </c>
      <c r="C167" s="256">
        <f t="shared" si="2"/>
        <v>5</v>
      </c>
    </row>
    <row r="168" customFormat="1" ht="20" customHeight="1" spans="1:3">
      <c r="A168" s="254">
        <v>2101401</v>
      </c>
      <c r="B168" s="261" t="s">
        <v>275</v>
      </c>
      <c r="C168" s="256">
        <v>5</v>
      </c>
    </row>
    <row r="169" customFormat="1" ht="20" customHeight="1" spans="1:3">
      <c r="A169" s="251">
        <v>211</v>
      </c>
      <c r="B169" s="263" t="s">
        <v>276</v>
      </c>
      <c r="C169" s="253">
        <f>C170+C172</f>
        <v>222</v>
      </c>
    </row>
    <row r="170" customFormat="1" ht="20" customHeight="1" spans="1:3">
      <c r="A170" s="254">
        <v>21101</v>
      </c>
      <c r="B170" s="264" t="s">
        <v>277</v>
      </c>
      <c r="C170" s="256">
        <f t="shared" si="2"/>
        <v>24</v>
      </c>
    </row>
    <row r="171" customFormat="1" ht="20" customHeight="1" spans="1:3">
      <c r="A171" s="254">
        <v>2110101</v>
      </c>
      <c r="B171" s="264" t="s">
        <v>135</v>
      </c>
      <c r="C171" s="256">
        <v>24</v>
      </c>
    </row>
    <row r="172" customFormat="1" ht="20" customHeight="1" spans="1:3">
      <c r="A172" s="254">
        <v>21103</v>
      </c>
      <c r="B172" s="264" t="s">
        <v>278</v>
      </c>
      <c r="C172" s="256">
        <f>SUM(C173:C173)</f>
        <v>198</v>
      </c>
    </row>
    <row r="173" customFormat="1" ht="20" customHeight="1" spans="1:3">
      <c r="A173" s="254">
        <v>2110301</v>
      </c>
      <c r="B173" s="264" t="s">
        <v>279</v>
      </c>
      <c r="C173" s="256">
        <f>20+178</f>
        <v>198</v>
      </c>
    </row>
    <row r="174" customFormat="1" ht="20" customHeight="1" spans="1:3">
      <c r="A174" s="251">
        <v>212</v>
      </c>
      <c r="B174" s="263" t="s">
        <v>280</v>
      </c>
      <c r="C174" s="253">
        <f>C175+C177+C178+C180</f>
        <v>1434</v>
      </c>
    </row>
    <row r="175" customFormat="1" ht="20" customHeight="1" spans="1:3">
      <c r="A175" s="254">
        <v>21201</v>
      </c>
      <c r="B175" s="264" t="s">
        <v>281</v>
      </c>
      <c r="C175" s="256">
        <f>SUM(C176:C176)</f>
        <v>408</v>
      </c>
    </row>
    <row r="176" customFormat="1" ht="20" customHeight="1" spans="1:3">
      <c r="A176" s="254">
        <v>2120101</v>
      </c>
      <c r="B176" s="264" t="s">
        <v>135</v>
      </c>
      <c r="C176" s="256">
        <v>408</v>
      </c>
    </row>
    <row r="177" customFormat="1" ht="20" customHeight="1" spans="1:3">
      <c r="A177" s="254">
        <v>21202</v>
      </c>
      <c r="B177" s="264" t="s">
        <v>282</v>
      </c>
      <c r="C177" s="256">
        <v>451</v>
      </c>
    </row>
    <row r="178" customFormat="1" ht="20" customHeight="1" spans="1:3">
      <c r="A178" s="254">
        <v>21203</v>
      </c>
      <c r="B178" s="264" t="s">
        <v>283</v>
      </c>
      <c r="C178" s="256">
        <f>SUM(C179:C179)</f>
        <v>10</v>
      </c>
    </row>
    <row r="179" customFormat="1" ht="20" customHeight="1" spans="1:3">
      <c r="A179" s="254">
        <v>2120399</v>
      </c>
      <c r="B179" s="264" t="s">
        <v>284</v>
      </c>
      <c r="C179" s="256">
        <v>10</v>
      </c>
    </row>
    <row r="180" customFormat="1" ht="20" customHeight="1" spans="1:3">
      <c r="A180" s="254">
        <v>21205</v>
      </c>
      <c r="B180" s="264" t="s">
        <v>285</v>
      </c>
      <c r="C180" s="256">
        <f>SUM(C181)</f>
        <v>565</v>
      </c>
    </row>
    <row r="181" customFormat="1" ht="20" customHeight="1" spans="1:3">
      <c r="A181" s="254">
        <v>2120501</v>
      </c>
      <c r="B181" s="264" t="s">
        <v>286</v>
      </c>
      <c r="C181" s="256">
        <v>565</v>
      </c>
    </row>
    <row r="182" customFormat="1" ht="20" customHeight="1" spans="1:3">
      <c r="A182" s="251">
        <v>213</v>
      </c>
      <c r="B182" s="263" t="s">
        <v>287</v>
      </c>
      <c r="C182" s="253">
        <f>C183+C193+C203+C196+C198+C201</f>
        <v>5907</v>
      </c>
    </row>
    <row r="183" customFormat="1" ht="20" customHeight="1" spans="1:3">
      <c r="A183" s="254">
        <v>21301</v>
      </c>
      <c r="B183" s="264" t="s">
        <v>288</v>
      </c>
      <c r="C183" s="256">
        <f>SUM(C184:C192)</f>
        <v>4170</v>
      </c>
    </row>
    <row r="184" customFormat="1" ht="20" customHeight="1" spans="1:3">
      <c r="A184" s="254">
        <v>2130101</v>
      </c>
      <c r="B184" s="264" t="s">
        <v>135</v>
      </c>
      <c r="C184" s="256">
        <v>215</v>
      </c>
    </row>
    <row r="185" customFormat="1" ht="20" customHeight="1" spans="1:3">
      <c r="A185" s="254">
        <v>2130104</v>
      </c>
      <c r="B185" s="264" t="s">
        <v>289</v>
      </c>
      <c r="C185" s="256">
        <v>180</v>
      </c>
    </row>
    <row r="186" customFormat="1" ht="20" customHeight="1" spans="1:3">
      <c r="A186" s="254">
        <v>2130108</v>
      </c>
      <c r="B186" s="264" t="s">
        <v>290</v>
      </c>
      <c r="C186" s="256">
        <f>14+59+18</f>
        <v>91</v>
      </c>
    </row>
    <row r="187" customFormat="1" ht="20" customHeight="1" spans="1:3">
      <c r="A187" s="254">
        <v>2130109</v>
      </c>
      <c r="B187" s="264" t="s">
        <v>291</v>
      </c>
      <c r="C187" s="256">
        <v>4</v>
      </c>
    </row>
    <row r="188" customFormat="1" ht="20" customHeight="1" spans="1:3">
      <c r="A188" s="254">
        <v>2130122</v>
      </c>
      <c r="B188" s="264" t="s">
        <v>292</v>
      </c>
      <c r="C188" s="256">
        <f>1009+52</f>
        <v>1061</v>
      </c>
    </row>
    <row r="189" customFormat="1" ht="20" customHeight="1" spans="1:3">
      <c r="A189" s="254">
        <v>2130126</v>
      </c>
      <c r="B189" s="264" t="s">
        <v>293</v>
      </c>
      <c r="C189" s="256">
        <f>200+194</f>
        <v>394</v>
      </c>
    </row>
    <row r="190" customFormat="1" ht="20" customHeight="1" spans="1:3">
      <c r="A190" s="254">
        <v>2130148</v>
      </c>
      <c r="B190" s="264" t="s">
        <v>294</v>
      </c>
      <c r="C190" s="256">
        <v>90</v>
      </c>
    </row>
    <row r="191" customFormat="1" ht="20" customHeight="1" spans="1:3">
      <c r="A191" s="254">
        <v>2130152</v>
      </c>
      <c r="B191" s="264" t="s">
        <v>295</v>
      </c>
      <c r="C191" s="256">
        <v>2</v>
      </c>
    </row>
    <row r="192" customFormat="1" ht="20" customHeight="1" spans="1:3">
      <c r="A192" s="254">
        <v>2130199</v>
      </c>
      <c r="B192" s="264" t="s">
        <v>296</v>
      </c>
      <c r="C192" s="256">
        <f>2127+6</f>
        <v>2133</v>
      </c>
    </row>
    <row r="193" customFormat="1" ht="20" customHeight="1" spans="1:3">
      <c r="A193" s="254">
        <v>21303</v>
      </c>
      <c r="B193" s="264" t="s">
        <v>297</v>
      </c>
      <c r="C193" s="256">
        <f>SUM(C194:C195)</f>
        <v>144</v>
      </c>
    </row>
    <row r="194" customFormat="1" ht="20" customHeight="1" spans="1:3">
      <c r="A194" s="254">
        <v>2130311</v>
      </c>
      <c r="B194" s="264" t="s">
        <v>298</v>
      </c>
      <c r="C194" s="256">
        <v>10</v>
      </c>
    </row>
    <row r="195" customFormat="1" ht="20" customHeight="1" spans="1:3">
      <c r="A195" s="254">
        <v>2130399</v>
      </c>
      <c r="B195" s="264" t="s">
        <v>299</v>
      </c>
      <c r="C195" s="256">
        <f>104+5+25</f>
        <v>134</v>
      </c>
    </row>
    <row r="196" customFormat="1" ht="20" customHeight="1" spans="1:3">
      <c r="A196" s="254">
        <v>21305</v>
      </c>
      <c r="B196" s="264" t="s">
        <v>300</v>
      </c>
      <c r="C196" s="256">
        <f>SUM(C197:C197)</f>
        <v>104</v>
      </c>
    </row>
    <row r="197" customFormat="1" ht="20" customHeight="1" spans="1:3">
      <c r="A197" s="254">
        <v>2130599</v>
      </c>
      <c r="B197" s="264" t="s">
        <v>301</v>
      </c>
      <c r="C197" s="256">
        <f>84+20</f>
        <v>104</v>
      </c>
    </row>
    <row r="198" customFormat="1" ht="20" customHeight="1" spans="1:3">
      <c r="A198" s="254">
        <v>21307</v>
      </c>
      <c r="B198" s="264" t="s">
        <v>302</v>
      </c>
      <c r="C198" s="256">
        <f>SUM(C199:C200)</f>
        <v>593</v>
      </c>
    </row>
    <row r="199" customFormat="1" ht="20" customHeight="1" spans="1:3">
      <c r="A199" s="254">
        <v>2130705</v>
      </c>
      <c r="B199" s="264" t="s">
        <v>303</v>
      </c>
      <c r="C199" s="256">
        <f>147+190</f>
        <v>337</v>
      </c>
    </row>
    <row r="200" customFormat="1" ht="20" customHeight="1" spans="1:3">
      <c r="A200" s="254">
        <v>2130799</v>
      </c>
      <c r="B200" s="264" t="s">
        <v>304</v>
      </c>
      <c r="C200" s="256">
        <f>1+255</f>
        <v>256</v>
      </c>
    </row>
    <row r="201" customFormat="1" ht="20" customHeight="1" spans="1:3">
      <c r="A201" s="254">
        <v>21308</v>
      </c>
      <c r="B201" s="264" t="s">
        <v>305</v>
      </c>
      <c r="C201" s="256">
        <f>SUM(C202:C202)</f>
        <v>457</v>
      </c>
    </row>
    <row r="202" customFormat="1" ht="20" customHeight="1" spans="1:3">
      <c r="A202" s="254">
        <v>2130803</v>
      </c>
      <c r="B202" s="264" t="s">
        <v>306</v>
      </c>
      <c r="C202" s="256">
        <f>54+122+281</f>
        <v>457</v>
      </c>
    </row>
    <row r="203" customFormat="1" ht="20" customHeight="1" spans="1:3">
      <c r="A203" s="254">
        <v>2139999</v>
      </c>
      <c r="B203" s="264" t="s">
        <v>307</v>
      </c>
      <c r="C203" s="256">
        <v>439</v>
      </c>
    </row>
    <row r="204" customFormat="1" ht="20" customHeight="1" spans="1:3">
      <c r="A204" s="251">
        <v>214</v>
      </c>
      <c r="B204" s="263" t="s">
        <v>308</v>
      </c>
      <c r="C204" s="253">
        <f>C205+C207</f>
        <v>398</v>
      </c>
    </row>
    <row r="205" customFormat="1" ht="20" customHeight="1" spans="1:3">
      <c r="A205" s="254">
        <v>21406</v>
      </c>
      <c r="B205" s="264" t="s">
        <v>309</v>
      </c>
      <c r="C205" s="256">
        <f t="shared" ref="C205:C210" si="3">SUM(C206:C206)</f>
        <v>171</v>
      </c>
    </row>
    <row r="206" customFormat="1" ht="20" customHeight="1" spans="1:3">
      <c r="A206" s="254">
        <v>2140602</v>
      </c>
      <c r="B206" s="264" t="s">
        <v>310</v>
      </c>
      <c r="C206" s="256">
        <v>171</v>
      </c>
    </row>
    <row r="207" customFormat="1" ht="20" customHeight="1" spans="1:3">
      <c r="A207" s="254">
        <v>21499</v>
      </c>
      <c r="B207" s="264" t="s">
        <v>311</v>
      </c>
      <c r="C207" s="256">
        <f t="shared" si="3"/>
        <v>227</v>
      </c>
    </row>
    <row r="208" customFormat="1" ht="20" customHeight="1" spans="1:3">
      <c r="A208" s="254">
        <v>2149999</v>
      </c>
      <c r="B208" s="264" t="s">
        <v>312</v>
      </c>
      <c r="C208" s="256">
        <v>227</v>
      </c>
    </row>
    <row r="209" customFormat="1" ht="20" customHeight="1" spans="1:3">
      <c r="A209" s="251">
        <v>215</v>
      </c>
      <c r="B209" s="263" t="s">
        <v>313</v>
      </c>
      <c r="C209" s="253">
        <f>+C210++C212</f>
        <v>440</v>
      </c>
    </row>
    <row r="210" customFormat="1" ht="20" customHeight="1" spans="1:3">
      <c r="A210" s="254">
        <v>21505</v>
      </c>
      <c r="B210" s="264" t="s">
        <v>314</v>
      </c>
      <c r="C210" s="256">
        <f t="shared" si="3"/>
        <v>339</v>
      </c>
    </row>
    <row r="211" customFormat="1" ht="20" customHeight="1" spans="1:3">
      <c r="A211" s="254">
        <v>2150517</v>
      </c>
      <c r="B211" s="264" t="s">
        <v>315</v>
      </c>
      <c r="C211" s="256">
        <v>339</v>
      </c>
    </row>
    <row r="212" customFormat="1" ht="20" customHeight="1" spans="1:3">
      <c r="A212" s="254">
        <v>21508</v>
      </c>
      <c r="B212" s="264" t="s">
        <v>316</v>
      </c>
      <c r="C212" s="256">
        <f>SUM(C213:C214)</f>
        <v>101</v>
      </c>
    </row>
    <row r="213" customFormat="1" ht="20" customHeight="1" spans="1:3">
      <c r="A213" s="254">
        <v>2150805</v>
      </c>
      <c r="B213" s="264" t="s">
        <v>317</v>
      </c>
      <c r="C213" s="256">
        <v>1</v>
      </c>
    </row>
    <row r="214" customFormat="1" ht="20" customHeight="1" spans="1:3">
      <c r="A214" s="254">
        <v>2150899</v>
      </c>
      <c r="B214" s="264" t="s">
        <v>318</v>
      </c>
      <c r="C214" s="256">
        <v>100</v>
      </c>
    </row>
    <row r="215" customFormat="1" ht="20" customHeight="1" spans="1:3">
      <c r="A215" s="251">
        <v>220</v>
      </c>
      <c r="B215" s="263" t="s">
        <v>319</v>
      </c>
      <c r="C215" s="253">
        <f>C216</f>
        <v>15</v>
      </c>
    </row>
    <row r="216" customFormat="1" ht="20" customHeight="1" spans="1:3">
      <c r="A216" s="254">
        <v>22005</v>
      </c>
      <c r="B216" s="264" t="s">
        <v>320</v>
      </c>
      <c r="C216" s="256">
        <f>SUM(C217:C217)</f>
        <v>15</v>
      </c>
    </row>
    <row r="217" customFormat="1" ht="20" customHeight="1" spans="1:3">
      <c r="A217" s="254">
        <v>2200504</v>
      </c>
      <c r="B217" s="264" t="s">
        <v>321</v>
      </c>
      <c r="C217" s="256">
        <v>15</v>
      </c>
    </row>
    <row r="218" customFormat="1" ht="20" customHeight="1" spans="1:3">
      <c r="A218" s="251">
        <v>221</v>
      </c>
      <c r="B218" s="263" t="s">
        <v>322</v>
      </c>
      <c r="C218" s="253">
        <f>C219</f>
        <v>525</v>
      </c>
    </row>
    <row r="219" customFormat="1" ht="20" customHeight="1" spans="1:3">
      <c r="A219" s="254">
        <v>22102</v>
      </c>
      <c r="B219" s="264" t="s">
        <v>323</v>
      </c>
      <c r="C219" s="256">
        <f>SUM(C220:C220)</f>
        <v>525</v>
      </c>
    </row>
    <row r="220" customFormat="1" ht="20" customHeight="1" spans="1:3">
      <c r="A220" s="254">
        <v>2210201</v>
      </c>
      <c r="B220" s="264" t="s">
        <v>324</v>
      </c>
      <c r="C220" s="256">
        <v>525</v>
      </c>
    </row>
    <row r="221" customFormat="1" ht="20" customHeight="1" spans="1:3">
      <c r="A221" s="251">
        <v>224</v>
      </c>
      <c r="B221" s="263" t="s">
        <v>325</v>
      </c>
      <c r="C221" s="253">
        <f>C222+C225+C228</f>
        <v>480</v>
      </c>
    </row>
    <row r="222" customFormat="1" ht="20" customHeight="1" spans="1:3">
      <c r="A222" s="254">
        <v>22401</v>
      </c>
      <c r="B222" s="264" t="s">
        <v>326</v>
      </c>
      <c r="C222" s="256">
        <f>SUM(C223:C224)</f>
        <v>200</v>
      </c>
    </row>
    <row r="223" customFormat="1" ht="20" customHeight="1" spans="1:3">
      <c r="A223" s="254">
        <v>2240101</v>
      </c>
      <c r="B223" s="264" t="s">
        <v>135</v>
      </c>
      <c r="C223" s="256">
        <v>197</v>
      </c>
    </row>
    <row r="224" customFormat="1" ht="20" customHeight="1" spans="1:3">
      <c r="A224" s="254">
        <v>2240102</v>
      </c>
      <c r="B224" s="264" t="s">
        <v>136</v>
      </c>
      <c r="C224" s="256">
        <v>3</v>
      </c>
    </row>
    <row r="225" customFormat="1" ht="20" customHeight="1" spans="1:3">
      <c r="A225" s="254">
        <v>22402</v>
      </c>
      <c r="B225" s="264" t="s">
        <v>327</v>
      </c>
      <c r="C225" s="256">
        <f>SUM(C226:C227)</f>
        <v>276</v>
      </c>
    </row>
    <row r="226" customFormat="1" ht="20" customHeight="1" spans="1:3">
      <c r="A226" s="254">
        <v>2240201</v>
      </c>
      <c r="B226" s="264" t="s">
        <v>135</v>
      </c>
      <c r="C226" s="256">
        <v>56</v>
      </c>
    </row>
    <row r="227" customFormat="1" ht="20" customHeight="1" spans="1:3">
      <c r="A227" s="254">
        <v>2240204</v>
      </c>
      <c r="B227" s="264" t="s">
        <v>328</v>
      </c>
      <c r="C227" s="256">
        <v>220</v>
      </c>
    </row>
    <row r="228" customFormat="1" ht="20" customHeight="1" spans="1:3">
      <c r="A228" s="254">
        <v>22407</v>
      </c>
      <c r="B228" s="264" t="s">
        <v>329</v>
      </c>
      <c r="C228" s="256">
        <f>SUM(C229:C229)</f>
        <v>4</v>
      </c>
    </row>
    <row r="229" customFormat="1" ht="20" customHeight="1" spans="1:3">
      <c r="A229" s="254">
        <v>2240703</v>
      </c>
      <c r="B229" s="264" t="s">
        <v>330</v>
      </c>
      <c r="C229" s="256">
        <v>4</v>
      </c>
    </row>
    <row r="230" customFormat="1" ht="20" customHeight="1" spans="1:3">
      <c r="A230" s="251">
        <v>227</v>
      </c>
      <c r="B230" s="263" t="s">
        <v>331</v>
      </c>
      <c r="C230" s="253">
        <f>720+250-50</f>
        <v>920</v>
      </c>
    </row>
    <row r="231" customFormat="1" ht="20" customHeight="1" spans="1:3">
      <c r="A231" s="251">
        <v>229</v>
      </c>
      <c r="B231" s="252" t="s">
        <v>332</v>
      </c>
      <c r="C231" s="253">
        <f t="shared" ref="C231:C234" si="4">C232</f>
        <v>1228</v>
      </c>
    </row>
    <row r="232" customFormat="1" ht="20" customHeight="1" spans="1:3">
      <c r="A232" s="254">
        <v>22902</v>
      </c>
      <c r="B232" s="261" t="s">
        <v>333</v>
      </c>
      <c r="C232" s="256">
        <v>1228</v>
      </c>
    </row>
    <row r="233" customFormat="1" ht="20" customHeight="1" spans="1:3">
      <c r="A233" s="251">
        <v>231</v>
      </c>
      <c r="B233" s="263" t="s">
        <v>334</v>
      </c>
      <c r="C233" s="253">
        <f t="shared" si="4"/>
        <v>320</v>
      </c>
    </row>
    <row r="234" customFormat="1" ht="20" customHeight="1" spans="1:3">
      <c r="A234" s="254">
        <v>23103</v>
      </c>
      <c r="B234" s="264" t="s">
        <v>335</v>
      </c>
      <c r="C234" s="256">
        <f t="shared" si="4"/>
        <v>320</v>
      </c>
    </row>
    <row r="235" customFormat="1" ht="20" customHeight="1" spans="1:3">
      <c r="A235" s="254">
        <v>2310301</v>
      </c>
      <c r="B235" s="264" t="s">
        <v>336</v>
      </c>
      <c r="C235" s="256">
        <v>320</v>
      </c>
    </row>
    <row r="236" customFormat="1" ht="20" customHeight="1" spans="1:3">
      <c r="A236" s="251">
        <v>232</v>
      </c>
      <c r="B236" s="263" t="s">
        <v>337</v>
      </c>
      <c r="C236" s="253">
        <f>C237</f>
        <v>806</v>
      </c>
    </row>
    <row r="237" customFormat="1" ht="20" customHeight="1" spans="1:3">
      <c r="A237" s="254">
        <v>23203</v>
      </c>
      <c r="B237" s="264" t="s">
        <v>338</v>
      </c>
      <c r="C237" s="256">
        <f>SUM(C238:C238)</f>
        <v>806</v>
      </c>
    </row>
    <row r="238" customFormat="1" ht="20" customHeight="1" spans="1:3">
      <c r="A238" s="254">
        <v>2320301</v>
      </c>
      <c r="B238" s="264" t="s">
        <v>339</v>
      </c>
      <c r="C238" s="256">
        <v>806</v>
      </c>
    </row>
    <row r="239" customFormat="1" ht="20" customHeight="1" spans="1:3">
      <c r="A239" s="251">
        <v>233</v>
      </c>
      <c r="B239" s="252" t="s">
        <v>340</v>
      </c>
      <c r="C239" s="253">
        <f>SUM(C240)</f>
        <v>3</v>
      </c>
    </row>
    <row r="240" customFormat="1" ht="20" customHeight="1" spans="1:3">
      <c r="A240" s="254">
        <v>23303</v>
      </c>
      <c r="B240" s="261" t="s">
        <v>341</v>
      </c>
      <c r="C240" s="256">
        <v>3</v>
      </c>
    </row>
    <row r="241" customFormat="1" ht="20" customHeight="1" spans="1:3">
      <c r="A241" s="254"/>
      <c r="B241" s="265" t="s">
        <v>342</v>
      </c>
      <c r="C241" s="256">
        <f>C239+C236+C231+C230+C221+C218+C215+C209+C204+C182+C174+C169+C142+C95+C83+C78+C64+C50+C47+C5+C233</f>
        <v>40710</v>
      </c>
    </row>
    <row r="242" customFormat="1" ht="20" customHeight="1"/>
  </sheetData>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67"/>
  <sheetViews>
    <sheetView workbookViewId="0">
      <selection activeCell="G17" sqref="G17"/>
    </sheetView>
  </sheetViews>
  <sheetFormatPr defaultColWidth="9" defaultRowHeight="15.75" outlineLevelCol="4"/>
  <cols>
    <col min="1" max="1" width="12.375" style="79" customWidth="1"/>
    <col min="2" max="2" width="38.625" style="79" customWidth="1"/>
    <col min="3" max="3" width="17.25" style="80" customWidth="1"/>
    <col min="4" max="16384" width="9" style="79"/>
  </cols>
  <sheetData>
    <row r="1" ht="21" customHeight="1" spans="1:1">
      <c r="A1" s="74" t="s">
        <v>343</v>
      </c>
    </row>
    <row r="2" ht="24.75" customHeight="1" spans="1:3">
      <c r="A2" s="82" t="s">
        <v>9</v>
      </c>
      <c r="B2" s="83"/>
      <c r="C2" s="83"/>
    </row>
    <row r="3" s="74" customFormat="1" ht="24" customHeight="1" spans="3:3">
      <c r="C3" s="84" t="s">
        <v>86</v>
      </c>
    </row>
    <row r="4" s="75" customFormat="1" ht="43.5" customHeight="1" spans="1:3">
      <c r="A4" s="234" t="s">
        <v>130</v>
      </c>
      <c r="B4" s="234" t="s">
        <v>131</v>
      </c>
      <c r="C4" s="235" t="s">
        <v>132</v>
      </c>
    </row>
    <row r="5" s="233" customFormat="1" ht="20.1" customHeight="1" spans="1:3">
      <c r="A5" s="236" t="s">
        <v>344</v>
      </c>
      <c r="B5" s="237" t="s">
        <v>345</v>
      </c>
      <c r="C5" s="238">
        <f>SUM(C6:C9)</f>
        <v>6966</v>
      </c>
    </row>
    <row r="6" s="165" customFormat="1" ht="20.1" customHeight="1" spans="1:3">
      <c r="A6" s="239" t="s">
        <v>346</v>
      </c>
      <c r="B6" s="240" t="s">
        <v>347</v>
      </c>
      <c r="C6" s="241">
        <f>3631+5</f>
        <v>3636</v>
      </c>
    </row>
    <row r="7" s="74" customFormat="1" ht="20.1" customHeight="1" spans="1:3">
      <c r="A7" s="239" t="s">
        <v>348</v>
      </c>
      <c r="B7" s="240" t="s">
        <v>349</v>
      </c>
      <c r="C7" s="241">
        <v>1695</v>
      </c>
    </row>
    <row r="8" s="75" customFormat="1" ht="20.1" customHeight="1" spans="1:3">
      <c r="A8" s="239" t="s">
        <v>350</v>
      </c>
      <c r="B8" s="240" t="s">
        <v>351</v>
      </c>
      <c r="C8" s="241">
        <v>595</v>
      </c>
    </row>
    <row r="9" s="74" customFormat="1" ht="20.1" customHeight="1" spans="1:5">
      <c r="A9" s="239" t="s">
        <v>352</v>
      </c>
      <c r="B9" s="240" t="s">
        <v>353</v>
      </c>
      <c r="C9" s="241">
        <f>850+190</f>
        <v>1040</v>
      </c>
      <c r="E9" s="89"/>
    </row>
    <row r="10" s="74" customFormat="1" ht="20.1" customHeight="1" spans="1:3">
      <c r="A10" s="236" t="s">
        <v>354</v>
      </c>
      <c r="B10" s="237" t="s">
        <v>355</v>
      </c>
      <c r="C10" s="238">
        <f>SUM(C11:C20)</f>
        <v>9143</v>
      </c>
    </row>
    <row r="11" s="75" customFormat="1" ht="20.1" customHeight="1" spans="1:3">
      <c r="A11" s="239" t="s">
        <v>356</v>
      </c>
      <c r="B11" s="240" t="s">
        <v>357</v>
      </c>
      <c r="C11" s="241">
        <v>972</v>
      </c>
    </row>
    <row r="12" ht="20.1" customHeight="1" spans="1:3">
      <c r="A12" s="239" t="s">
        <v>358</v>
      </c>
      <c r="B12" s="240" t="s">
        <v>359</v>
      </c>
      <c r="C12" s="241">
        <v>43</v>
      </c>
    </row>
    <row r="13" ht="20.1" customHeight="1" spans="1:3">
      <c r="A13" s="239" t="s">
        <v>360</v>
      </c>
      <c r="B13" s="240" t="s">
        <v>361</v>
      </c>
      <c r="C13" s="241">
        <v>48</v>
      </c>
    </row>
    <row r="14" ht="20.1" customHeight="1" spans="1:3">
      <c r="A14" s="239" t="s">
        <v>362</v>
      </c>
      <c r="B14" s="240" t="s">
        <v>363</v>
      </c>
      <c r="C14" s="241">
        <v>102</v>
      </c>
    </row>
    <row r="15" ht="20.1" customHeight="1" spans="1:3">
      <c r="A15" s="239" t="s">
        <v>364</v>
      </c>
      <c r="B15" s="240" t="s">
        <v>365</v>
      </c>
      <c r="C15" s="241">
        <v>1256</v>
      </c>
    </row>
    <row r="16" ht="20.1" customHeight="1" spans="1:3">
      <c r="A16" s="239" t="s">
        <v>366</v>
      </c>
      <c r="B16" s="240" t="s">
        <v>367</v>
      </c>
      <c r="C16" s="241">
        <v>114</v>
      </c>
    </row>
    <row r="17" ht="20.1" customHeight="1" spans="1:3">
      <c r="A17" s="239" t="s">
        <v>368</v>
      </c>
      <c r="B17" s="240" t="s">
        <v>369</v>
      </c>
      <c r="C17" s="241">
        <v>18</v>
      </c>
    </row>
    <row r="18" ht="20.1" customHeight="1" spans="1:3">
      <c r="A18" s="239" t="s">
        <v>370</v>
      </c>
      <c r="B18" s="240" t="s">
        <v>371</v>
      </c>
      <c r="C18" s="241">
        <v>119</v>
      </c>
    </row>
    <row r="19" ht="20.1" customHeight="1" spans="1:3">
      <c r="A19" s="239" t="s">
        <v>372</v>
      </c>
      <c r="B19" s="240" t="s">
        <v>373</v>
      </c>
      <c r="C19" s="241">
        <v>141</v>
      </c>
    </row>
    <row r="20" ht="20.1" customHeight="1" spans="1:3">
      <c r="A20" s="239" t="s">
        <v>374</v>
      </c>
      <c r="B20" s="240" t="s">
        <v>375</v>
      </c>
      <c r="C20" s="241">
        <f>664+3184+1372+1060+50</f>
        <v>6330</v>
      </c>
    </row>
    <row r="21" ht="20.1" customHeight="1" spans="1:3">
      <c r="A21" s="236" t="s">
        <v>376</v>
      </c>
      <c r="B21" s="236" t="s">
        <v>377</v>
      </c>
      <c r="C21" s="238">
        <f>SUM(C22:C28)</f>
        <v>766</v>
      </c>
    </row>
    <row r="22" ht="20.1" customHeight="1" spans="1:3">
      <c r="A22" s="239" t="s">
        <v>378</v>
      </c>
      <c r="B22" s="240" t="s">
        <v>379</v>
      </c>
      <c r="C22" s="241"/>
    </row>
    <row r="23" ht="20.1" customHeight="1" spans="1:3">
      <c r="A23" s="239" t="s">
        <v>380</v>
      </c>
      <c r="B23" s="240" t="s">
        <v>381</v>
      </c>
      <c r="C23" s="241"/>
    </row>
    <row r="24" ht="20.1" customHeight="1" spans="1:3">
      <c r="A24" s="239" t="s">
        <v>382</v>
      </c>
      <c r="B24" s="240" t="s">
        <v>383</v>
      </c>
      <c r="C24" s="241">
        <v>33</v>
      </c>
    </row>
    <row r="25" ht="20.1" customHeight="1" spans="1:3">
      <c r="A25" s="239" t="s">
        <v>384</v>
      </c>
      <c r="B25" s="240" t="s">
        <v>385</v>
      </c>
      <c r="C25" s="241"/>
    </row>
    <row r="26" ht="20.1" customHeight="1" spans="1:3">
      <c r="A26" s="239" t="s">
        <v>386</v>
      </c>
      <c r="B26" s="240" t="s">
        <v>387</v>
      </c>
      <c r="C26" s="241">
        <v>376</v>
      </c>
    </row>
    <row r="27" ht="20.1" customHeight="1" spans="1:3">
      <c r="A27" s="239" t="s">
        <v>388</v>
      </c>
      <c r="B27" s="240" t="s">
        <v>389</v>
      </c>
      <c r="C27" s="241">
        <v>151</v>
      </c>
    </row>
    <row r="28" ht="20.1" customHeight="1" spans="1:3">
      <c r="A28" s="239" t="s">
        <v>390</v>
      </c>
      <c r="B28" s="240" t="s">
        <v>391</v>
      </c>
      <c r="C28" s="241">
        <v>206</v>
      </c>
    </row>
    <row r="29" ht="20.1" customHeight="1" spans="1:3">
      <c r="A29" s="236" t="s">
        <v>392</v>
      </c>
      <c r="B29" s="236" t="s">
        <v>393</v>
      </c>
      <c r="C29" s="238">
        <f>SUM(C30:C32)</f>
        <v>8293</v>
      </c>
    </row>
    <row r="30" ht="20.1" customHeight="1" spans="1:3">
      <c r="A30" s="239" t="s">
        <v>394</v>
      </c>
      <c r="B30" s="240" t="s">
        <v>395</v>
      </c>
      <c r="C30" s="241">
        <v>7291</v>
      </c>
    </row>
    <row r="31" ht="20.1" customHeight="1" spans="1:3">
      <c r="A31" s="239" t="s">
        <v>396</v>
      </c>
      <c r="B31" s="240" t="s">
        <v>397</v>
      </c>
      <c r="C31" s="241">
        <v>1002</v>
      </c>
    </row>
    <row r="32" ht="20.1" customHeight="1" spans="1:3">
      <c r="A32" s="239" t="s">
        <v>398</v>
      </c>
      <c r="B32" s="240" t="s">
        <v>399</v>
      </c>
      <c r="C32" s="241"/>
    </row>
    <row r="33" ht="20.1" customHeight="1" spans="1:3">
      <c r="A33" s="236" t="s">
        <v>400</v>
      </c>
      <c r="B33" s="236" t="s">
        <v>401</v>
      </c>
      <c r="C33" s="238">
        <f>SUM(C34:C35)</f>
        <v>300</v>
      </c>
    </row>
    <row r="34" ht="20.1" customHeight="1" spans="1:3">
      <c r="A34" s="239" t="s">
        <v>402</v>
      </c>
      <c r="B34" s="240" t="s">
        <v>403</v>
      </c>
      <c r="C34" s="241">
        <v>300</v>
      </c>
    </row>
    <row r="35" ht="20.1" customHeight="1" spans="1:3">
      <c r="A35" s="239" t="s">
        <v>404</v>
      </c>
      <c r="B35" s="240" t="s">
        <v>405</v>
      </c>
      <c r="C35" s="241"/>
    </row>
    <row r="36" ht="20.1" customHeight="1" spans="1:3">
      <c r="A36" s="242" t="s">
        <v>406</v>
      </c>
      <c r="B36" s="242" t="s">
        <v>407</v>
      </c>
      <c r="C36" s="238">
        <f>SUM(C37:C39)</f>
        <v>2628</v>
      </c>
    </row>
    <row r="37" ht="20.1" customHeight="1" spans="1:3">
      <c r="A37" s="239" t="s">
        <v>408</v>
      </c>
      <c r="B37" s="240" t="s">
        <v>409</v>
      </c>
      <c r="C37" s="241"/>
    </row>
    <row r="38" ht="20.1" customHeight="1" spans="1:3">
      <c r="A38" s="239" t="s">
        <v>410</v>
      </c>
      <c r="B38" s="240" t="s">
        <v>411</v>
      </c>
      <c r="C38" s="241"/>
    </row>
    <row r="39" ht="20.1" customHeight="1" spans="1:3">
      <c r="A39" s="239" t="s">
        <v>412</v>
      </c>
      <c r="B39" s="240" t="s">
        <v>413</v>
      </c>
      <c r="C39" s="241">
        <v>2628</v>
      </c>
    </row>
    <row r="40" ht="20.1" customHeight="1" spans="1:3">
      <c r="A40" s="243">
        <v>508</v>
      </c>
      <c r="B40" s="242" t="s">
        <v>414</v>
      </c>
      <c r="C40" s="238">
        <f>SUM(C41)</f>
        <v>0</v>
      </c>
    </row>
    <row r="41" ht="20.1" customHeight="1" spans="1:3">
      <c r="A41" s="239" t="s">
        <v>415</v>
      </c>
      <c r="B41" s="240" t="s">
        <v>416</v>
      </c>
      <c r="C41" s="241"/>
    </row>
    <row r="42" ht="20.1" customHeight="1" spans="1:3">
      <c r="A42" s="242" t="s">
        <v>417</v>
      </c>
      <c r="B42" s="242" t="s">
        <v>418</v>
      </c>
      <c r="C42" s="238">
        <f>SUM(C43:C47)</f>
        <v>4284</v>
      </c>
    </row>
    <row r="43" ht="20.1" customHeight="1" spans="1:3">
      <c r="A43" s="239" t="s">
        <v>419</v>
      </c>
      <c r="B43" s="240" t="s">
        <v>420</v>
      </c>
      <c r="C43" s="241">
        <f>1456+2</f>
        <v>1458</v>
      </c>
    </row>
    <row r="44" ht="20.1" customHeight="1" spans="1:3">
      <c r="A44" s="239" t="s">
        <v>421</v>
      </c>
      <c r="B44" s="240" t="s">
        <v>422</v>
      </c>
      <c r="C44" s="241"/>
    </row>
    <row r="45" ht="20.1" customHeight="1" spans="1:3">
      <c r="A45" s="239" t="s">
        <v>423</v>
      </c>
      <c r="B45" s="240" t="s">
        <v>424</v>
      </c>
      <c r="C45" s="241">
        <v>9</v>
      </c>
    </row>
    <row r="46" ht="20.1" customHeight="1" spans="1:3">
      <c r="A46" s="239" t="s">
        <v>425</v>
      </c>
      <c r="B46" s="240" t="s">
        <v>426</v>
      </c>
      <c r="C46" s="241">
        <f>1228+556</f>
        <v>1784</v>
      </c>
    </row>
    <row r="47" ht="20.1" customHeight="1" spans="1:3">
      <c r="A47" s="239" t="s">
        <v>427</v>
      </c>
      <c r="B47" s="240" t="s">
        <v>428</v>
      </c>
      <c r="C47" s="241">
        <f>556+299+178</f>
        <v>1033</v>
      </c>
    </row>
    <row r="48" ht="20.1" customHeight="1" spans="1:3">
      <c r="A48" s="242" t="s">
        <v>429</v>
      </c>
      <c r="B48" s="242" t="s">
        <v>430</v>
      </c>
      <c r="C48" s="238">
        <f>SUM(C49:C50)</f>
        <v>5052</v>
      </c>
    </row>
    <row r="49" ht="20.1" customHeight="1" spans="1:3">
      <c r="A49" s="239" t="s">
        <v>431</v>
      </c>
      <c r="B49" s="240" t="s">
        <v>432</v>
      </c>
      <c r="C49" s="241">
        <f>5050+2</f>
        <v>5052</v>
      </c>
    </row>
    <row r="50" ht="20.1" customHeight="1" spans="1:3">
      <c r="A50" s="239" t="s">
        <v>433</v>
      </c>
      <c r="B50" s="240" t="s">
        <v>434</v>
      </c>
      <c r="C50" s="241"/>
    </row>
    <row r="51" ht="20.1" customHeight="1" spans="1:3">
      <c r="A51" s="242" t="s">
        <v>435</v>
      </c>
      <c r="B51" s="242" t="s">
        <v>436</v>
      </c>
      <c r="C51" s="238">
        <f>SUM(C52:C55)</f>
        <v>806</v>
      </c>
    </row>
    <row r="52" ht="20.1" customHeight="1" spans="1:3">
      <c r="A52" s="239" t="s">
        <v>437</v>
      </c>
      <c r="B52" s="240" t="s">
        <v>438</v>
      </c>
      <c r="C52" s="241">
        <v>806</v>
      </c>
    </row>
    <row r="53" ht="20.1" customHeight="1" spans="1:3">
      <c r="A53" s="239" t="s">
        <v>439</v>
      </c>
      <c r="B53" s="240" t="s">
        <v>440</v>
      </c>
      <c r="C53" s="241"/>
    </row>
    <row r="54" ht="20.1" customHeight="1" spans="1:3">
      <c r="A54" s="239" t="s">
        <v>441</v>
      </c>
      <c r="B54" s="240" t="s">
        <v>442</v>
      </c>
      <c r="C54" s="241"/>
    </row>
    <row r="55" ht="20.1" customHeight="1" spans="1:3">
      <c r="A55" s="239" t="s">
        <v>443</v>
      </c>
      <c r="B55" s="240" t="s">
        <v>444</v>
      </c>
      <c r="C55" s="241"/>
    </row>
    <row r="56" ht="20.1" customHeight="1" spans="1:3">
      <c r="A56" s="242" t="s">
        <v>445</v>
      </c>
      <c r="B56" s="242" t="s">
        <v>119</v>
      </c>
      <c r="C56" s="238">
        <f>SUM(C57:C58)</f>
        <v>320</v>
      </c>
    </row>
    <row r="57" ht="20.1" customHeight="1" spans="1:3">
      <c r="A57" s="239" t="s">
        <v>446</v>
      </c>
      <c r="B57" s="240" t="s">
        <v>447</v>
      </c>
      <c r="C57" s="241">
        <v>320</v>
      </c>
    </row>
    <row r="58" ht="20.1" customHeight="1" spans="1:3">
      <c r="A58" s="239" t="s">
        <v>448</v>
      </c>
      <c r="B58" s="240" t="s">
        <v>449</v>
      </c>
      <c r="C58" s="241"/>
    </row>
    <row r="59" ht="20.1" customHeight="1" spans="1:3">
      <c r="A59" s="242" t="s">
        <v>450</v>
      </c>
      <c r="B59" s="242" t="s">
        <v>451</v>
      </c>
      <c r="C59" s="238">
        <f>SUM(C60,C61)</f>
        <v>2148</v>
      </c>
    </row>
    <row r="60" ht="20.1" customHeight="1" spans="1:3">
      <c r="A60" s="239" t="s">
        <v>452</v>
      </c>
      <c r="B60" s="240" t="s">
        <v>453</v>
      </c>
      <c r="C60" s="241">
        <f>970-50</f>
        <v>920</v>
      </c>
    </row>
    <row r="61" ht="20.1" customHeight="1" spans="1:3">
      <c r="A61" s="239" t="s">
        <v>454</v>
      </c>
      <c r="B61" s="240" t="s">
        <v>455</v>
      </c>
      <c r="C61" s="241">
        <v>1228</v>
      </c>
    </row>
    <row r="62" ht="20.1" customHeight="1" spans="1:3">
      <c r="A62" s="242" t="s">
        <v>456</v>
      </c>
      <c r="B62" s="242" t="s">
        <v>118</v>
      </c>
      <c r="C62" s="238">
        <f>SUM(C63:C66)</f>
        <v>4</v>
      </c>
    </row>
    <row r="63" ht="20.1" customHeight="1" spans="1:3">
      <c r="A63" s="239" t="s">
        <v>457</v>
      </c>
      <c r="B63" s="240" t="s">
        <v>458</v>
      </c>
      <c r="C63" s="244"/>
    </row>
    <row r="64" ht="20.1" customHeight="1" spans="1:3">
      <c r="A64" s="239" t="s">
        <v>459</v>
      </c>
      <c r="B64" s="240" t="s">
        <v>460</v>
      </c>
      <c r="C64" s="244"/>
    </row>
    <row r="65" ht="20.1" customHeight="1" spans="1:3">
      <c r="A65" s="239" t="s">
        <v>461</v>
      </c>
      <c r="B65" s="240" t="s">
        <v>462</v>
      </c>
      <c r="C65" s="244"/>
    </row>
    <row r="66" ht="20.1" customHeight="1" spans="1:3">
      <c r="A66" s="239">
        <v>59999</v>
      </c>
      <c r="B66" s="240" t="s">
        <v>463</v>
      </c>
      <c r="C66" s="241">
        <v>4</v>
      </c>
    </row>
    <row r="67" ht="20.1" customHeight="1" spans="1:3">
      <c r="A67" s="245" t="s">
        <v>464</v>
      </c>
      <c r="B67" s="246"/>
      <c r="C67" s="238">
        <f>C5+C10+C21+C29+C33+C36+C42+C48+C51+C59+C62+C56</f>
        <v>40710</v>
      </c>
    </row>
  </sheetData>
  <mergeCells count="2">
    <mergeCell ref="A2:C2"/>
    <mergeCell ref="A67:B6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workbookViewId="0">
      <selection activeCell="AB9" sqref="AB9"/>
    </sheetView>
  </sheetViews>
  <sheetFormatPr defaultColWidth="7" defaultRowHeight="15"/>
  <cols>
    <col min="1" max="4" width="20.875" style="27" customWidth="1"/>
    <col min="5" max="5" width="10.375" style="24" hidden="1" customWidth="1"/>
    <col min="6" max="6" width="9.625" style="29" hidden="1" customWidth="1"/>
    <col min="7" max="7" width="8.125" style="29" hidden="1" customWidth="1"/>
    <col min="8" max="8" width="9.625" style="30" hidden="1" customWidth="1"/>
    <col min="9" max="9" width="17.5" style="30" hidden="1" customWidth="1"/>
    <col min="10" max="10" width="12.5" style="31" hidden="1" customWidth="1"/>
    <col min="11" max="11" width="7" style="32" hidden="1" customWidth="1"/>
    <col min="12" max="13" width="7" style="29" hidden="1" customWidth="1"/>
    <col min="14" max="14" width="13.875" style="29" hidden="1" customWidth="1"/>
    <col min="15" max="15" width="7.875" style="29" hidden="1" customWidth="1"/>
    <col min="16" max="16" width="9.5" style="29" hidden="1" customWidth="1"/>
    <col min="17" max="17" width="6.875" style="29" hidden="1" customWidth="1"/>
    <col min="18" max="18" width="9" style="29" hidden="1" customWidth="1"/>
    <col min="19" max="19" width="5.875" style="29" hidden="1" customWidth="1"/>
    <col min="20" max="20" width="5.25" style="29" hidden="1" customWidth="1"/>
    <col min="21" max="21" width="6.5" style="29" hidden="1" customWidth="1"/>
    <col min="22" max="23" width="7" style="29" hidden="1" customWidth="1"/>
    <col min="24" max="24" width="10.625" style="29" hidden="1" customWidth="1"/>
    <col min="25" max="25" width="10.5" style="29" hidden="1" customWidth="1"/>
    <col min="26" max="26" width="7" style="29" hidden="1" customWidth="1"/>
    <col min="27" max="16384" width="7" style="29"/>
  </cols>
  <sheetData>
    <row r="1" ht="21.75" customHeight="1" spans="1:4">
      <c r="A1" s="33" t="s">
        <v>465</v>
      </c>
      <c r="B1" s="33"/>
      <c r="C1" s="33"/>
      <c r="D1" s="33"/>
    </row>
    <row r="2" ht="51.75" customHeight="1" spans="1:10">
      <c r="A2" s="119" t="s">
        <v>466</v>
      </c>
      <c r="B2" s="120"/>
      <c r="C2" s="120"/>
      <c r="D2" s="120"/>
      <c r="H2" s="29"/>
      <c r="I2" s="29"/>
      <c r="J2" s="29"/>
    </row>
    <row r="3" spans="4:14">
      <c r="D3" s="107" t="s">
        <v>467</v>
      </c>
      <c r="F3" s="29">
        <v>12.11</v>
      </c>
      <c r="H3" s="29">
        <v>12.22</v>
      </c>
      <c r="I3" s="29"/>
      <c r="J3" s="29"/>
      <c r="N3" s="29">
        <v>1.2</v>
      </c>
    </row>
    <row r="4" s="118" customFormat="1" ht="39.75" customHeight="1" spans="1:16">
      <c r="A4" s="121" t="s">
        <v>468</v>
      </c>
      <c r="B4" s="128" t="s">
        <v>469</v>
      </c>
      <c r="C4" s="128" t="s">
        <v>470</v>
      </c>
      <c r="D4" s="121" t="s">
        <v>471</v>
      </c>
      <c r="E4" s="122"/>
      <c r="H4" s="123" t="s">
        <v>472</v>
      </c>
      <c r="I4" s="123" t="s">
        <v>473</v>
      </c>
      <c r="J4" s="123" t="s">
        <v>474</v>
      </c>
      <c r="K4" s="130"/>
      <c r="N4" s="123" t="s">
        <v>472</v>
      </c>
      <c r="O4" s="131" t="s">
        <v>473</v>
      </c>
      <c r="P4" s="123" t="s">
        <v>474</v>
      </c>
    </row>
    <row r="5" ht="39.75" customHeight="1" spans="1:26">
      <c r="A5" s="124" t="s">
        <v>475</v>
      </c>
      <c r="B5" s="125"/>
      <c r="C5" s="125"/>
      <c r="D5" s="125"/>
      <c r="E5" s="45">
        <v>105429</v>
      </c>
      <c r="F5" s="126">
        <v>595734.14</v>
      </c>
      <c r="G5" s="29">
        <f>104401+13602</f>
        <v>118003</v>
      </c>
      <c r="H5" s="30" t="s">
        <v>91</v>
      </c>
      <c r="I5" s="30" t="s">
        <v>476</v>
      </c>
      <c r="J5" s="31">
        <v>596221.15</v>
      </c>
      <c r="K5" s="32" t="e">
        <f>H5-A5</f>
        <v>#VALUE!</v>
      </c>
      <c r="L5" s="73" t="e">
        <f>J5-#REF!</f>
        <v>#REF!</v>
      </c>
      <c r="M5" s="73">
        <v>75943</v>
      </c>
      <c r="N5" s="30" t="s">
        <v>91</v>
      </c>
      <c r="O5" s="30" t="s">
        <v>476</v>
      </c>
      <c r="P5" s="31">
        <v>643048.95</v>
      </c>
      <c r="Q5" s="32" t="e">
        <f>N5-A5</f>
        <v>#VALUE!</v>
      </c>
      <c r="R5" s="73" t="e">
        <f>P5-#REF!</f>
        <v>#REF!</v>
      </c>
      <c r="T5" s="29">
        <v>717759</v>
      </c>
      <c r="V5" s="133" t="s">
        <v>91</v>
      </c>
      <c r="W5" s="133" t="s">
        <v>476</v>
      </c>
      <c r="X5" s="134">
        <v>659380.53</v>
      </c>
      <c r="Y5" s="29" t="e">
        <f>#REF!-X5</f>
        <v>#REF!</v>
      </c>
      <c r="Z5" s="29" t="e">
        <f>V5-A5</f>
        <v>#VALUE!</v>
      </c>
    </row>
    <row r="6" ht="39.75" customHeight="1" spans="1:24">
      <c r="A6" s="124" t="s">
        <v>477</v>
      </c>
      <c r="B6" s="125"/>
      <c r="C6" s="125"/>
      <c r="D6" s="125"/>
      <c r="E6" s="45"/>
      <c r="F6" s="126"/>
      <c r="L6" s="73"/>
      <c r="M6" s="73"/>
      <c r="N6" s="30"/>
      <c r="O6" s="30"/>
      <c r="P6" s="31"/>
      <c r="Q6" s="32"/>
      <c r="R6" s="73"/>
      <c r="V6" s="133"/>
      <c r="W6" s="133"/>
      <c r="X6" s="134"/>
    </row>
    <row r="7" ht="39.75" customHeight="1" spans="1:24">
      <c r="A7" s="124" t="s">
        <v>478</v>
      </c>
      <c r="B7" s="125"/>
      <c r="C7" s="125"/>
      <c r="D7" s="125"/>
      <c r="E7" s="45"/>
      <c r="F7" s="126"/>
      <c r="L7" s="73"/>
      <c r="M7" s="73"/>
      <c r="N7" s="30"/>
      <c r="O7" s="30"/>
      <c r="P7" s="31"/>
      <c r="Q7" s="32"/>
      <c r="R7" s="73"/>
      <c r="V7" s="133"/>
      <c r="W7" s="133"/>
      <c r="X7" s="134"/>
    </row>
    <row r="8" ht="39.75" customHeight="1" spans="1:24">
      <c r="A8" s="124" t="s">
        <v>479</v>
      </c>
      <c r="B8" s="125"/>
      <c r="C8" s="125"/>
      <c r="D8" s="125"/>
      <c r="E8" s="45"/>
      <c r="F8" s="126"/>
      <c r="L8" s="73"/>
      <c r="M8" s="73"/>
      <c r="N8" s="30"/>
      <c r="O8" s="30"/>
      <c r="P8" s="31"/>
      <c r="Q8" s="32"/>
      <c r="R8" s="73"/>
      <c r="V8" s="133"/>
      <c r="W8" s="133"/>
      <c r="X8" s="134"/>
    </row>
    <row r="9" ht="39.75" customHeight="1" spans="1:24">
      <c r="A9" s="124" t="s">
        <v>480</v>
      </c>
      <c r="B9" s="125"/>
      <c r="C9" s="125"/>
      <c r="D9" s="125"/>
      <c r="E9" s="45"/>
      <c r="F9" s="126"/>
      <c r="L9" s="73"/>
      <c r="M9" s="73"/>
      <c r="N9" s="30"/>
      <c r="O9" s="30"/>
      <c r="P9" s="31"/>
      <c r="Q9" s="32"/>
      <c r="R9" s="73"/>
      <c r="V9" s="133"/>
      <c r="W9" s="133"/>
      <c r="X9" s="134"/>
    </row>
    <row r="10" ht="39.75" customHeight="1" spans="1:24">
      <c r="A10" s="124" t="s">
        <v>481</v>
      </c>
      <c r="B10" s="125"/>
      <c r="C10" s="125"/>
      <c r="D10" s="125"/>
      <c r="E10" s="45"/>
      <c r="F10" s="126"/>
      <c r="L10" s="73"/>
      <c r="M10" s="73"/>
      <c r="N10" s="30"/>
      <c r="O10" s="30"/>
      <c r="P10" s="31"/>
      <c r="Q10" s="32"/>
      <c r="R10" s="73"/>
      <c r="V10" s="133"/>
      <c r="W10" s="133"/>
      <c r="X10" s="134"/>
    </row>
    <row r="11" ht="39.75" customHeight="1" spans="1:24">
      <c r="A11" s="124" t="s">
        <v>482</v>
      </c>
      <c r="B11" s="127"/>
      <c r="C11" s="127"/>
      <c r="D11" s="127"/>
      <c r="E11" s="45"/>
      <c r="F11" s="73"/>
      <c r="L11" s="73"/>
      <c r="M11" s="73"/>
      <c r="N11" s="30"/>
      <c r="O11" s="30"/>
      <c r="P11" s="31"/>
      <c r="Q11" s="32"/>
      <c r="R11" s="73"/>
      <c r="V11" s="133"/>
      <c r="W11" s="133"/>
      <c r="X11" s="134"/>
    </row>
    <row r="12" ht="39.75" customHeight="1" spans="1:25">
      <c r="A12" s="128" t="s">
        <v>483</v>
      </c>
      <c r="B12" s="125"/>
      <c r="C12" s="125"/>
      <c r="D12" s="125"/>
      <c r="H12" s="129" t="str">
        <f>""</f>
        <v/>
      </c>
      <c r="I12" s="129" t="str">
        <f>""</f>
        <v/>
      </c>
      <c r="J12" s="129" t="str">
        <f>""</f>
        <v/>
      </c>
      <c r="N12" s="129" t="str">
        <f>""</f>
        <v/>
      </c>
      <c r="O12" s="132" t="str">
        <f>""</f>
        <v/>
      </c>
      <c r="P12" s="129" t="str">
        <f>""</f>
        <v/>
      </c>
      <c r="X12" s="135" t="e">
        <f>X14+#REF!+#REF!+#REF!+#REF!+#REF!+#REF!+#REF!+#REF!+#REF!+#REF!+#REF!+#REF!+#REF!+#REF!+#REF!+#REF!+#REF!+#REF!+#REF!+#REF!</f>
        <v>#REF!</v>
      </c>
      <c r="Y12" s="135" t="e">
        <f>Y14+#REF!+#REF!+#REF!+#REF!+#REF!+#REF!+#REF!+#REF!+#REF!+#REF!+#REF!+#REF!+#REF!+#REF!+#REF!+#REF!+#REF!+#REF!+#REF!+#REF!</f>
        <v>#REF!</v>
      </c>
    </row>
    <row r="13" ht="39.75" customHeight="1" spans="1:25">
      <c r="A13" s="230"/>
      <c r="B13" s="231"/>
      <c r="C13" s="231"/>
      <c r="D13" s="231"/>
      <c r="H13" s="129"/>
      <c r="I13" s="129"/>
      <c r="J13" s="129"/>
      <c r="N13" s="129"/>
      <c r="O13" s="132"/>
      <c r="P13" s="129"/>
      <c r="X13" s="232"/>
      <c r="Y13" s="232"/>
    </row>
    <row r="14" ht="19.5" customHeight="1" spans="1:26">
      <c r="A14" s="27" t="s">
        <v>484</v>
      </c>
      <c r="R14" s="73"/>
      <c r="V14" s="133" t="s">
        <v>122</v>
      </c>
      <c r="W14" s="133" t="s">
        <v>123</v>
      </c>
      <c r="X14" s="134">
        <v>19998</v>
      </c>
      <c r="Y14" s="29" t="e">
        <f>#REF!-X14</f>
        <v>#REF!</v>
      </c>
      <c r="Z14" s="29" t="e">
        <f>V14-A14</f>
        <v>#VALUE!</v>
      </c>
    </row>
    <row r="15" ht="19.5" customHeight="1" spans="18:26">
      <c r="R15" s="73"/>
      <c r="V15" s="133" t="s">
        <v>124</v>
      </c>
      <c r="W15" s="133" t="s">
        <v>125</v>
      </c>
      <c r="X15" s="134">
        <v>19998</v>
      </c>
      <c r="Y15" s="29" t="e">
        <f>#REF!-X15</f>
        <v>#REF!</v>
      </c>
      <c r="Z15" s="29">
        <f>V15-A15</f>
        <v>23203</v>
      </c>
    </row>
    <row r="16" ht="19.5" customHeight="1" spans="1:26">
      <c r="A16" s="117"/>
      <c r="R16" s="73"/>
      <c r="V16" s="133" t="s">
        <v>126</v>
      </c>
      <c r="W16" s="133" t="s">
        <v>127</v>
      </c>
      <c r="X16" s="134">
        <v>19998</v>
      </c>
      <c r="Y16" s="29" t="e">
        <f>#REF!-X16</f>
        <v>#REF!</v>
      </c>
      <c r="Z16" s="29">
        <f>V16-A16</f>
        <v>2320301</v>
      </c>
    </row>
    <row r="17" ht="19.5" customHeight="1" spans="18:18">
      <c r="R17" s="73"/>
    </row>
    <row r="18" s="29" customFormat="1" ht="19.5" customHeight="1" spans="18:18">
      <c r="R18" s="73"/>
    </row>
    <row r="19" s="29" customFormat="1" ht="19.5" customHeight="1" spans="18:18">
      <c r="R19" s="73"/>
    </row>
    <row r="20" s="29" customFormat="1" ht="19.5" customHeight="1" spans="18:18">
      <c r="R20" s="73"/>
    </row>
    <row r="21" s="29" customFormat="1" ht="19.5" customHeight="1" spans="18:18">
      <c r="R21" s="73"/>
    </row>
    <row r="22" s="29" customFormat="1" ht="19.5" customHeight="1" spans="18:18">
      <c r="R22" s="73"/>
    </row>
    <row r="23" s="29" customFormat="1" ht="19.5" customHeight="1" spans="18:18">
      <c r="R23" s="73"/>
    </row>
    <row r="24" s="29" customFormat="1" ht="19.5" customHeight="1" spans="18:18">
      <c r="R24" s="73"/>
    </row>
    <row r="25" s="29" customFormat="1" ht="19.5" customHeight="1" spans="18:18">
      <c r="R25" s="73"/>
    </row>
    <row r="26" s="29" customFormat="1" ht="19.5" customHeight="1" spans="18:18">
      <c r="R26" s="73"/>
    </row>
    <row r="27" s="29" customFormat="1" ht="19.5" customHeight="1" spans="18:18">
      <c r="R27" s="73"/>
    </row>
    <row r="28" s="29" customFormat="1" ht="19.5" customHeight="1" spans="18:18">
      <c r="R28" s="73"/>
    </row>
    <row r="29" s="29" customFormat="1" ht="19.5" customHeight="1" spans="18:18">
      <c r="R29" s="73"/>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9" sqref="A9:B9"/>
    </sheetView>
  </sheetViews>
  <sheetFormatPr defaultColWidth="7.875" defaultRowHeight="15.75" outlineLevelCol="2"/>
  <cols>
    <col min="1" max="1" width="23.125" style="224" customWidth="1"/>
    <col min="2" max="2" width="39.125" style="224" customWidth="1"/>
    <col min="3" max="3" width="14.625" style="224" customWidth="1"/>
    <col min="4" max="4" width="8" style="224" customWidth="1"/>
    <col min="5" max="5" width="9.25" style="224" customWidth="1"/>
    <col min="6" max="6" width="16" style="224" customWidth="1"/>
    <col min="7" max="7" width="13.875" style="224" customWidth="1"/>
    <col min="8" max="255" width="7.875" style="224"/>
    <col min="256" max="256" width="35.75" style="224" customWidth="1"/>
    <col min="257" max="257" width="7.875" style="224" hidden="1" customWidth="1"/>
    <col min="258" max="259" width="12" style="224" customWidth="1"/>
    <col min="260" max="260" width="8" style="224" customWidth="1"/>
    <col min="261" max="261" width="7.875" style="224" customWidth="1"/>
    <col min="262" max="263" width="7.875" style="224" hidden="1" customWidth="1"/>
    <col min="264" max="511" width="7.875" style="224"/>
    <col min="512" max="512" width="35.75" style="224" customWidth="1"/>
    <col min="513" max="513" width="7.875" style="224" hidden="1" customWidth="1"/>
    <col min="514" max="515" width="12" style="224" customWidth="1"/>
    <col min="516" max="516" width="8" style="224" customWidth="1"/>
    <col min="517" max="517" width="7.875" style="224" customWidth="1"/>
    <col min="518" max="519" width="7.875" style="224" hidden="1" customWidth="1"/>
    <col min="520" max="767" width="7.875" style="224"/>
    <col min="768" max="768" width="35.75" style="224" customWidth="1"/>
    <col min="769" max="769" width="7.875" style="224" hidden="1" customWidth="1"/>
    <col min="770" max="771" width="12" style="224" customWidth="1"/>
    <col min="772" max="772" width="8" style="224" customWidth="1"/>
    <col min="773" max="773" width="7.875" style="224" customWidth="1"/>
    <col min="774" max="775" width="7.875" style="224" hidden="1" customWidth="1"/>
    <col min="776" max="1023" width="7.875" style="224"/>
    <col min="1024" max="1024" width="35.75" style="224" customWidth="1"/>
    <col min="1025" max="1025" width="7.875" style="224" hidden="1" customWidth="1"/>
    <col min="1026" max="1027" width="12" style="224" customWidth="1"/>
    <col min="1028" max="1028" width="8" style="224" customWidth="1"/>
    <col min="1029" max="1029" width="7.875" style="224" customWidth="1"/>
    <col min="1030" max="1031" width="7.875" style="224" hidden="1" customWidth="1"/>
    <col min="1032" max="1279" width="7.875" style="224"/>
    <col min="1280" max="1280" width="35.75" style="224" customWidth="1"/>
    <col min="1281" max="1281" width="7.875" style="224" hidden="1" customWidth="1"/>
    <col min="1282" max="1283" width="12" style="224" customWidth="1"/>
    <col min="1284" max="1284" width="8" style="224" customWidth="1"/>
    <col min="1285" max="1285" width="7.875" style="224" customWidth="1"/>
    <col min="1286" max="1287" width="7.875" style="224" hidden="1" customWidth="1"/>
    <col min="1288" max="1535" width="7.875" style="224"/>
    <col min="1536" max="1536" width="35.75" style="224" customWidth="1"/>
    <col min="1537" max="1537" width="7.875" style="224" hidden="1" customWidth="1"/>
    <col min="1538" max="1539" width="12" style="224" customWidth="1"/>
    <col min="1540" max="1540" width="8" style="224" customWidth="1"/>
    <col min="1541" max="1541" width="7.875" style="224" customWidth="1"/>
    <col min="1542" max="1543" width="7.875" style="224" hidden="1" customWidth="1"/>
    <col min="1544" max="1791" width="7.875" style="224"/>
    <col min="1792" max="1792" width="35.75" style="224" customWidth="1"/>
    <col min="1793" max="1793" width="7.875" style="224" hidden="1" customWidth="1"/>
    <col min="1794" max="1795" width="12" style="224" customWidth="1"/>
    <col min="1796" max="1796" width="8" style="224" customWidth="1"/>
    <col min="1797" max="1797" width="7.875" style="224" customWidth="1"/>
    <col min="1798" max="1799" width="7.875" style="224" hidden="1" customWidth="1"/>
    <col min="1800" max="2047" width="7.875" style="224"/>
    <col min="2048" max="2048" width="35.75" style="224" customWidth="1"/>
    <col min="2049" max="2049" width="7.875" style="224" hidden="1" customWidth="1"/>
    <col min="2050" max="2051" width="12" style="224" customWidth="1"/>
    <col min="2052" max="2052" width="8" style="224" customWidth="1"/>
    <col min="2053" max="2053" width="7.875" style="224" customWidth="1"/>
    <col min="2054" max="2055" width="7.875" style="224" hidden="1" customWidth="1"/>
    <col min="2056" max="2303" width="7.875" style="224"/>
    <col min="2304" max="2304" width="35.75" style="224" customWidth="1"/>
    <col min="2305" max="2305" width="7.875" style="224" hidden="1" customWidth="1"/>
    <col min="2306" max="2307" width="12" style="224" customWidth="1"/>
    <col min="2308" max="2308" width="8" style="224" customWidth="1"/>
    <col min="2309" max="2309" width="7.875" style="224" customWidth="1"/>
    <col min="2310" max="2311" width="7.875" style="224" hidden="1" customWidth="1"/>
    <col min="2312" max="2559" width="7.875" style="224"/>
    <col min="2560" max="2560" width="35.75" style="224" customWidth="1"/>
    <col min="2561" max="2561" width="7.875" style="224" hidden="1" customWidth="1"/>
    <col min="2562" max="2563" width="12" style="224" customWidth="1"/>
    <col min="2564" max="2564" width="8" style="224" customWidth="1"/>
    <col min="2565" max="2565" width="7.875" style="224" customWidth="1"/>
    <col min="2566" max="2567" width="7.875" style="224" hidden="1" customWidth="1"/>
    <col min="2568" max="2815" width="7.875" style="224"/>
    <col min="2816" max="2816" width="35.75" style="224" customWidth="1"/>
    <col min="2817" max="2817" width="7.875" style="224" hidden="1" customWidth="1"/>
    <col min="2818" max="2819" width="12" style="224" customWidth="1"/>
    <col min="2820" max="2820" width="8" style="224" customWidth="1"/>
    <col min="2821" max="2821" width="7.875" style="224" customWidth="1"/>
    <col min="2822" max="2823" width="7.875" style="224" hidden="1" customWidth="1"/>
    <col min="2824" max="3071" width="7.875" style="224"/>
    <col min="3072" max="3072" width="35.75" style="224" customWidth="1"/>
    <col min="3073" max="3073" width="7.875" style="224" hidden="1" customWidth="1"/>
    <col min="3074" max="3075" width="12" style="224" customWidth="1"/>
    <col min="3076" max="3076" width="8" style="224" customWidth="1"/>
    <col min="3077" max="3077" width="7.875" style="224" customWidth="1"/>
    <col min="3078" max="3079" width="7.875" style="224" hidden="1" customWidth="1"/>
    <col min="3080" max="3327" width="7.875" style="224"/>
    <col min="3328" max="3328" width="35.75" style="224" customWidth="1"/>
    <col min="3329" max="3329" width="7.875" style="224" hidden="1" customWidth="1"/>
    <col min="3330" max="3331" width="12" style="224" customWidth="1"/>
    <col min="3332" max="3332" width="8" style="224" customWidth="1"/>
    <col min="3333" max="3333" width="7.875" style="224" customWidth="1"/>
    <col min="3334" max="3335" width="7.875" style="224" hidden="1" customWidth="1"/>
    <col min="3336" max="3583" width="7.875" style="224"/>
    <col min="3584" max="3584" width="35.75" style="224" customWidth="1"/>
    <col min="3585" max="3585" width="7.875" style="224" hidden="1" customWidth="1"/>
    <col min="3586" max="3587" width="12" style="224" customWidth="1"/>
    <col min="3588" max="3588" width="8" style="224" customWidth="1"/>
    <col min="3589" max="3589" width="7.875" style="224" customWidth="1"/>
    <col min="3590" max="3591" width="7.875" style="224" hidden="1" customWidth="1"/>
    <col min="3592" max="3839" width="7.875" style="224"/>
    <col min="3840" max="3840" width="35.75" style="224" customWidth="1"/>
    <col min="3841" max="3841" width="7.875" style="224" hidden="1" customWidth="1"/>
    <col min="3842" max="3843" width="12" style="224" customWidth="1"/>
    <col min="3844" max="3844" width="8" style="224" customWidth="1"/>
    <col min="3845" max="3845" width="7.875" style="224" customWidth="1"/>
    <col min="3846" max="3847" width="7.875" style="224" hidden="1" customWidth="1"/>
    <col min="3848" max="4095" width="7.875" style="224"/>
    <col min="4096" max="4096" width="35.75" style="224" customWidth="1"/>
    <col min="4097" max="4097" width="7.875" style="224" hidden="1" customWidth="1"/>
    <col min="4098" max="4099" width="12" style="224" customWidth="1"/>
    <col min="4100" max="4100" width="8" style="224" customWidth="1"/>
    <col min="4101" max="4101" width="7.875" style="224" customWidth="1"/>
    <col min="4102" max="4103" width="7.875" style="224" hidden="1" customWidth="1"/>
    <col min="4104" max="4351" width="7.875" style="224"/>
    <col min="4352" max="4352" width="35.75" style="224" customWidth="1"/>
    <col min="4353" max="4353" width="7.875" style="224" hidden="1" customWidth="1"/>
    <col min="4354" max="4355" width="12" style="224" customWidth="1"/>
    <col min="4356" max="4356" width="8" style="224" customWidth="1"/>
    <col min="4357" max="4357" width="7.875" style="224" customWidth="1"/>
    <col min="4358" max="4359" width="7.875" style="224" hidden="1" customWidth="1"/>
    <col min="4360" max="4607" width="7.875" style="224"/>
    <col min="4608" max="4608" width="35.75" style="224" customWidth="1"/>
    <col min="4609" max="4609" width="7.875" style="224" hidden="1" customWidth="1"/>
    <col min="4610" max="4611" width="12" style="224" customWidth="1"/>
    <col min="4612" max="4612" width="8" style="224" customWidth="1"/>
    <col min="4613" max="4613" width="7.875" style="224" customWidth="1"/>
    <col min="4614" max="4615" width="7.875" style="224" hidden="1" customWidth="1"/>
    <col min="4616" max="4863" width="7.875" style="224"/>
    <col min="4864" max="4864" width="35.75" style="224" customWidth="1"/>
    <col min="4865" max="4865" width="7.875" style="224" hidden="1" customWidth="1"/>
    <col min="4866" max="4867" width="12" style="224" customWidth="1"/>
    <col min="4868" max="4868" width="8" style="224" customWidth="1"/>
    <col min="4869" max="4869" width="7.875" style="224" customWidth="1"/>
    <col min="4870" max="4871" width="7.875" style="224" hidden="1" customWidth="1"/>
    <col min="4872" max="5119" width="7.875" style="224"/>
    <col min="5120" max="5120" width="35.75" style="224" customWidth="1"/>
    <col min="5121" max="5121" width="7.875" style="224" hidden="1" customWidth="1"/>
    <col min="5122" max="5123" width="12" style="224" customWidth="1"/>
    <col min="5124" max="5124" width="8" style="224" customWidth="1"/>
    <col min="5125" max="5125" width="7.875" style="224" customWidth="1"/>
    <col min="5126" max="5127" width="7.875" style="224" hidden="1" customWidth="1"/>
    <col min="5128" max="5375" width="7.875" style="224"/>
    <col min="5376" max="5376" width="35.75" style="224" customWidth="1"/>
    <col min="5377" max="5377" width="7.875" style="224" hidden="1" customWidth="1"/>
    <col min="5378" max="5379" width="12" style="224" customWidth="1"/>
    <col min="5380" max="5380" width="8" style="224" customWidth="1"/>
    <col min="5381" max="5381" width="7.875" style="224" customWidth="1"/>
    <col min="5382" max="5383" width="7.875" style="224" hidden="1" customWidth="1"/>
    <col min="5384" max="5631" width="7.875" style="224"/>
    <col min="5632" max="5632" width="35.75" style="224" customWidth="1"/>
    <col min="5633" max="5633" width="7.875" style="224" hidden="1" customWidth="1"/>
    <col min="5634" max="5635" width="12" style="224" customWidth="1"/>
    <col min="5636" max="5636" width="8" style="224" customWidth="1"/>
    <col min="5637" max="5637" width="7.875" style="224" customWidth="1"/>
    <col min="5638" max="5639" width="7.875" style="224" hidden="1" customWidth="1"/>
    <col min="5640" max="5887" width="7.875" style="224"/>
    <col min="5888" max="5888" width="35.75" style="224" customWidth="1"/>
    <col min="5889" max="5889" width="7.875" style="224" hidden="1" customWidth="1"/>
    <col min="5890" max="5891" width="12" style="224" customWidth="1"/>
    <col min="5892" max="5892" width="8" style="224" customWidth="1"/>
    <col min="5893" max="5893" width="7.875" style="224" customWidth="1"/>
    <col min="5894" max="5895" width="7.875" style="224" hidden="1" customWidth="1"/>
    <col min="5896" max="6143" width="7.875" style="224"/>
    <col min="6144" max="6144" width="35.75" style="224" customWidth="1"/>
    <col min="6145" max="6145" width="7.875" style="224" hidden="1" customWidth="1"/>
    <col min="6146" max="6147" width="12" style="224" customWidth="1"/>
    <col min="6148" max="6148" width="8" style="224" customWidth="1"/>
    <col min="6149" max="6149" width="7.875" style="224" customWidth="1"/>
    <col min="6150" max="6151" width="7.875" style="224" hidden="1" customWidth="1"/>
    <col min="6152" max="6399" width="7.875" style="224"/>
    <col min="6400" max="6400" width="35.75" style="224" customWidth="1"/>
    <col min="6401" max="6401" width="7.875" style="224" hidden="1" customWidth="1"/>
    <col min="6402" max="6403" width="12" style="224" customWidth="1"/>
    <col min="6404" max="6404" width="8" style="224" customWidth="1"/>
    <col min="6405" max="6405" width="7.875" style="224" customWidth="1"/>
    <col min="6406" max="6407" width="7.875" style="224" hidden="1" customWidth="1"/>
    <col min="6408" max="6655" width="7.875" style="224"/>
    <col min="6656" max="6656" width="35.75" style="224" customWidth="1"/>
    <col min="6657" max="6657" width="7.875" style="224" hidden="1" customWidth="1"/>
    <col min="6658" max="6659" width="12" style="224" customWidth="1"/>
    <col min="6660" max="6660" width="8" style="224" customWidth="1"/>
    <col min="6661" max="6661" width="7.875" style="224" customWidth="1"/>
    <col min="6662" max="6663" width="7.875" style="224" hidden="1" customWidth="1"/>
    <col min="6664" max="6911" width="7.875" style="224"/>
    <col min="6912" max="6912" width="35.75" style="224" customWidth="1"/>
    <col min="6913" max="6913" width="7.875" style="224" hidden="1" customWidth="1"/>
    <col min="6914" max="6915" width="12" style="224" customWidth="1"/>
    <col min="6916" max="6916" width="8" style="224" customWidth="1"/>
    <col min="6917" max="6917" width="7.875" style="224" customWidth="1"/>
    <col min="6918" max="6919" width="7.875" style="224" hidden="1" customWidth="1"/>
    <col min="6920" max="7167" width="7.875" style="224"/>
    <col min="7168" max="7168" width="35.75" style="224" customWidth="1"/>
    <col min="7169" max="7169" width="7.875" style="224" hidden="1" customWidth="1"/>
    <col min="7170" max="7171" width="12" style="224" customWidth="1"/>
    <col min="7172" max="7172" width="8" style="224" customWidth="1"/>
    <col min="7173" max="7173" width="7.875" style="224" customWidth="1"/>
    <col min="7174" max="7175" width="7.875" style="224" hidden="1" customWidth="1"/>
    <col min="7176" max="7423" width="7.875" style="224"/>
    <col min="7424" max="7424" width="35.75" style="224" customWidth="1"/>
    <col min="7425" max="7425" width="7.875" style="224" hidden="1" customWidth="1"/>
    <col min="7426" max="7427" width="12" style="224" customWidth="1"/>
    <col min="7428" max="7428" width="8" style="224" customWidth="1"/>
    <col min="7429" max="7429" width="7.875" style="224" customWidth="1"/>
    <col min="7430" max="7431" width="7.875" style="224" hidden="1" customWidth="1"/>
    <col min="7432" max="7679" width="7.875" style="224"/>
    <col min="7680" max="7680" width="35.75" style="224" customWidth="1"/>
    <col min="7681" max="7681" width="7.875" style="224" hidden="1" customWidth="1"/>
    <col min="7682" max="7683" width="12" style="224" customWidth="1"/>
    <col min="7684" max="7684" width="8" style="224" customWidth="1"/>
    <col min="7685" max="7685" width="7.875" style="224" customWidth="1"/>
    <col min="7686" max="7687" width="7.875" style="224" hidden="1" customWidth="1"/>
    <col min="7688" max="7935" width="7.875" style="224"/>
    <col min="7936" max="7936" width="35.75" style="224" customWidth="1"/>
    <col min="7937" max="7937" width="7.875" style="224" hidden="1" customWidth="1"/>
    <col min="7938" max="7939" width="12" style="224" customWidth="1"/>
    <col min="7940" max="7940" width="8" style="224" customWidth="1"/>
    <col min="7941" max="7941" width="7.875" style="224" customWidth="1"/>
    <col min="7942" max="7943" width="7.875" style="224" hidden="1" customWidth="1"/>
    <col min="7944" max="8191" width="7.875" style="224"/>
    <col min="8192" max="8192" width="35.75" style="224" customWidth="1"/>
    <col min="8193" max="8193" width="7.875" style="224" hidden="1" customWidth="1"/>
    <col min="8194" max="8195" width="12" style="224" customWidth="1"/>
    <col min="8196" max="8196" width="8" style="224" customWidth="1"/>
    <col min="8197" max="8197" width="7.875" style="224" customWidth="1"/>
    <col min="8198" max="8199" width="7.875" style="224" hidden="1" customWidth="1"/>
    <col min="8200" max="8447" width="7.875" style="224"/>
    <col min="8448" max="8448" width="35.75" style="224" customWidth="1"/>
    <col min="8449" max="8449" width="7.875" style="224" hidden="1" customWidth="1"/>
    <col min="8450" max="8451" width="12" style="224" customWidth="1"/>
    <col min="8452" max="8452" width="8" style="224" customWidth="1"/>
    <col min="8453" max="8453" width="7.875" style="224" customWidth="1"/>
    <col min="8454" max="8455" width="7.875" style="224" hidden="1" customWidth="1"/>
    <col min="8456" max="8703" width="7.875" style="224"/>
    <col min="8704" max="8704" width="35.75" style="224" customWidth="1"/>
    <col min="8705" max="8705" width="7.875" style="224" hidden="1" customWidth="1"/>
    <col min="8706" max="8707" width="12" style="224" customWidth="1"/>
    <col min="8708" max="8708" width="8" style="224" customWidth="1"/>
    <col min="8709" max="8709" width="7.875" style="224" customWidth="1"/>
    <col min="8710" max="8711" width="7.875" style="224" hidden="1" customWidth="1"/>
    <col min="8712" max="8959" width="7.875" style="224"/>
    <col min="8960" max="8960" width="35.75" style="224" customWidth="1"/>
    <col min="8961" max="8961" width="7.875" style="224" hidden="1" customWidth="1"/>
    <col min="8962" max="8963" width="12" style="224" customWidth="1"/>
    <col min="8964" max="8964" width="8" style="224" customWidth="1"/>
    <col min="8965" max="8965" width="7.875" style="224" customWidth="1"/>
    <col min="8966" max="8967" width="7.875" style="224" hidden="1" customWidth="1"/>
    <col min="8968" max="9215" width="7.875" style="224"/>
    <col min="9216" max="9216" width="35.75" style="224" customWidth="1"/>
    <col min="9217" max="9217" width="7.875" style="224" hidden="1" customWidth="1"/>
    <col min="9218" max="9219" width="12" style="224" customWidth="1"/>
    <col min="9220" max="9220" width="8" style="224" customWidth="1"/>
    <col min="9221" max="9221" width="7.875" style="224" customWidth="1"/>
    <col min="9222" max="9223" width="7.875" style="224" hidden="1" customWidth="1"/>
    <col min="9224" max="9471" width="7.875" style="224"/>
    <col min="9472" max="9472" width="35.75" style="224" customWidth="1"/>
    <col min="9473" max="9473" width="7.875" style="224" hidden="1" customWidth="1"/>
    <col min="9474" max="9475" width="12" style="224" customWidth="1"/>
    <col min="9476" max="9476" width="8" style="224" customWidth="1"/>
    <col min="9477" max="9477" width="7.875" style="224" customWidth="1"/>
    <col min="9478" max="9479" width="7.875" style="224" hidden="1" customWidth="1"/>
    <col min="9480" max="9727" width="7.875" style="224"/>
    <col min="9728" max="9728" width="35.75" style="224" customWidth="1"/>
    <col min="9729" max="9729" width="7.875" style="224" hidden="1" customWidth="1"/>
    <col min="9730" max="9731" width="12" style="224" customWidth="1"/>
    <col min="9732" max="9732" width="8" style="224" customWidth="1"/>
    <col min="9733" max="9733" width="7.875" style="224" customWidth="1"/>
    <col min="9734" max="9735" width="7.875" style="224" hidden="1" customWidth="1"/>
    <col min="9736" max="9983" width="7.875" style="224"/>
    <col min="9984" max="9984" width="35.75" style="224" customWidth="1"/>
    <col min="9985" max="9985" width="7.875" style="224" hidden="1" customWidth="1"/>
    <col min="9986" max="9987" width="12" style="224" customWidth="1"/>
    <col min="9988" max="9988" width="8" style="224" customWidth="1"/>
    <col min="9989" max="9989" width="7.875" style="224" customWidth="1"/>
    <col min="9990" max="9991" width="7.875" style="224" hidden="1" customWidth="1"/>
    <col min="9992" max="10239" width="7.875" style="224"/>
    <col min="10240" max="10240" width="35.75" style="224" customWidth="1"/>
    <col min="10241" max="10241" width="7.875" style="224" hidden="1" customWidth="1"/>
    <col min="10242" max="10243" width="12" style="224" customWidth="1"/>
    <col min="10244" max="10244" width="8" style="224" customWidth="1"/>
    <col min="10245" max="10245" width="7.875" style="224" customWidth="1"/>
    <col min="10246" max="10247" width="7.875" style="224" hidden="1" customWidth="1"/>
    <col min="10248" max="10495" width="7.875" style="224"/>
    <col min="10496" max="10496" width="35.75" style="224" customWidth="1"/>
    <col min="10497" max="10497" width="7.875" style="224" hidden="1" customWidth="1"/>
    <col min="10498" max="10499" width="12" style="224" customWidth="1"/>
    <col min="10500" max="10500" width="8" style="224" customWidth="1"/>
    <col min="10501" max="10501" width="7.875" style="224" customWidth="1"/>
    <col min="10502" max="10503" width="7.875" style="224" hidden="1" customWidth="1"/>
    <col min="10504" max="10751" width="7.875" style="224"/>
    <col min="10752" max="10752" width="35.75" style="224" customWidth="1"/>
    <col min="10753" max="10753" width="7.875" style="224" hidden="1" customWidth="1"/>
    <col min="10754" max="10755" width="12" style="224" customWidth="1"/>
    <col min="10756" max="10756" width="8" style="224" customWidth="1"/>
    <col min="10757" max="10757" width="7.875" style="224" customWidth="1"/>
    <col min="10758" max="10759" width="7.875" style="224" hidden="1" customWidth="1"/>
    <col min="10760" max="11007" width="7.875" style="224"/>
    <col min="11008" max="11008" width="35.75" style="224" customWidth="1"/>
    <col min="11009" max="11009" width="7.875" style="224" hidden="1" customWidth="1"/>
    <col min="11010" max="11011" width="12" style="224" customWidth="1"/>
    <col min="11012" max="11012" width="8" style="224" customWidth="1"/>
    <col min="11013" max="11013" width="7.875" style="224" customWidth="1"/>
    <col min="11014" max="11015" width="7.875" style="224" hidden="1" customWidth="1"/>
    <col min="11016" max="11263" width="7.875" style="224"/>
    <col min="11264" max="11264" width="35.75" style="224" customWidth="1"/>
    <col min="11265" max="11265" width="7.875" style="224" hidden="1" customWidth="1"/>
    <col min="11266" max="11267" width="12" style="224" customWidth="1"/>
    <col min="11268" max="11268" width="8" style="224" customWidth="1"/>
    <col min="11269" max="11269" width="7.875" style="224" customWidth="1"/>
    <col min="11270" max="11271" width="7.875" style="224" hidden="1" customWidth="1"/>
    <col min="11272" max="11519" width="7.875" style="224"/>
    <col min="11520" max="11520" width="35.75" style="224" customWidth="1"/>
    <col min="11521" max="11521" width="7.875" style="224" hidden="1" customWidth="1"/>
    <col min="11522" max="11523" width="12" style="224" customWidth="1"/>
    <col min="11524" max="11524" width="8" style="224" customWidth="1"/>
    <col min="11525" max="11525" width="7.875" style="224" customWidth="1"/>
    <col min="11526" max="11527" width="7.875" style="224" hidden="1" customWidth="1"/>
    <col min="11528" max="11775" width="7.875" style="224"/>
    <col min="11776" max="11776" width="35.75" style="224" customWidth="1"/>
    <col min="11777" max="11777" width="7.875" style="224" hidden="1" customWidth="1"/>
    <col min="11778" max="11779" width="12" style="224" customWidth="1"/>
    <col min="11780" max="11780" width="8" style="224" customWidth="1"/>
    <col min="11781" max="11781" width="7.875" style="224" customWidth="1"/>
    <col min="11782" max="11783" width="7.875" style="224" hidden="1" customWidth="1"/>
    <col min="11784" max="12031" width="7.875" style="224"/>
    <col min="12032" max="12032" width="35.75" style="224" customWidth="1"/>
    <col min="12033" max="12033" width="7.875" style="224" hidden="1" customWidth="1"/>
    <col min="12034" max="12035" width="12" style="224" customWidth="1"/>
    <col min="12036" max="12036" width="8" style="224" customWidth="1"/>
    <col min="12037" max="12037" width="7.875" style="224" customWidth="1"/>
    <col min="12038" max="12039" width="7.875" style="224" hidden="1" customWidth="1"/>
    <col min="12040" max="12287" width="7.875" style="224"/>
    <col min="12288" max="12288" width="35.75" style="224" customWidth="1"/>
    <col min="12289" max="12289" width="7.875" style="224" hidden="1" customWidth="1"/>
    <col min="12290" max="12291" width="12" style="224" customWidth="1"/>
    <col min="12292" max="12292" width="8" style="224" customWidth="1"/>
    <col min="12293" max="12293" width="7.875" style="224" customWidth="1"/>
    <col min="12294" max="12295" width="7.875" style="224" hidden="1" customWidth="1"/>
    <col min="12296" max="12543" width="7.875" style="224"/>
    <col min="12544" max="12544" width="35.75" style="224" customWidth="1"/>
    <col min="12545" max="12545" width="7.875" style="224" hidden="1" customWidth="1"/>
    <col min="12546" max="12547" width="12" style="224" customWidth="1"/>
    <col min="12548" max="12548" width="8" style="224" customWidth="1"/>
    <col min="12549" max="12549" width="7.875" style="224" customWidth="1"/>
    <col min="12550" max="12551" width="7.875" style="224" hidden="1" customWidth="1"/>
    <col min="12552" max="12799" width="7.875" style="224"/>
    <col min="12800" max="12800" width="35.75" style="224" customWidth="1"/>
    <col min="12801" max="12801" width="7.875" style="224" hidden="1" customWidth="1"/>
    <col min="12802" max="12803" width="12" style="224" customWidth="1"/>
    <col min="12804" max="12804" width="8" style="224" customWidth="1"/>
    <col min="12805" max="12805" width="7.875" style="224" customWidth="1"/>
    <col min="12806" max="12807" width="7.875" style="224" hidden="1" customWidth="1"/>
    <col min="12808" max="13055" width="7.875" style="224"/>
    <col min="13056" max="13056" width="35.75" style="224" customWidth="1"/>
    <col min="13057" max="13057" width="7.875" style="224" hidden="1" customWidth="1"/>
    <col min="13058" max="13059" width="12" style="224" customWidth="1"/>
    <col min="13060" max="13060" width="8" style="224" customWidth="1"/>
    <col min="13061" max="13061" width="7.875" style="224" customWidth="1"/>
    <col min="13062" max="13063" width="7.875" style="224" hidden="1" customWidth="1"/>
    <col min="13064" max="13311" width="7.875" style="224"/>
    <col min="13312" max="13312" width="35.75" style="224" customWidth="1"/>
    <col min="13313" max="13313" width="7.875" style="224" hidden="1" customWidth="1"/>
    <col min="13314" max="13315" width="12" style="224" customWidth="1"/>
    <col min="13316" max="13316" width="8" style="224" customWidth="1"/>
    <col min="13317" max="13317" width="7.875" style="224" customWidth="1"/>
    <col min="13318" max="13319" width="7.875" style="224" hidden="1" customWidth="1"/>
    <col min="13320" max="13567" width="7.875" style="224"/>
    <col min="13568" max="13568" width="35.75" style="224" customWidth="1"/>
    <col min="13569" max="13569" width="7.875" style="224" hidden="1" customWidth="1"/>
    <col min="13570" max="13571" width="12" style="224" customWidth="1"/>
    <col min="13572" max="13572" width="8" style="224" customWidth="1"/>
    <col min="13573" max="13573" width="7.875" style="224" customWidth="1"/>
    <col min="13574" max="13575" width="7.875" style="224" hidden="1" customWidth="1"/>
    <col min="13576" max="13823" width="7.875" style="224"/>
    <col min="13824" max="13824" width="35.75" style="224" customWidth="1"/>
    <col min="13825" max="13825" width="7.875" style="224" hidden="1" customWidth="1"/>
    <col min="13826" max="13827" width="12" style="224" customWidth="1"/>
    <col min="13828" max="13828" width="8" style="224" customWidth="1"/>
    <col min="13829" max="13829" width="7.875" style="224" customWidth="1"/>
    <col min="13830" max="13831" width="7.875" style="224" hidden="1" customWidth="1"/>
    <col min="13832" max="14079" width="7.875" style="224"/>
    <col min="14080" max="14080" width="35.75" style="224" customWidth="1"/>
    <col min="14081" max="14081" width="7.875" style="224" hidden="1" customWidth="1"/>
    <col min="14082" max="14083" width="12" style="224" customWidth="1"/>
    <col min="14084" max="14084" width="8" style="224" customWidth="1"/>
    <col min="14085" max="14085" width="7.875" style="224" customWidth="1"/>
    <col min="14086" max="14087" width="7.875" style="224" hidden="1" customWidth="1"/>
    <col min="14088" max="14335" width="7.875" style="224"/>
    <col min="14336" max="14336" width="35.75" style="224" customWidth="1"/>
    <col min="14337" max="14337" width="7.875" style="224" hidden="1" customWidth="1"/>
    <col min="14338" max="14339" width="12" style="224" customWidth="1"/>
    <col min="14340" max="14340" width="8" style="224" customWidth="1"/>
    <col min="14341" max="14341" width="7.875" style="224" customWidth="1"/>
    <col min="14342" max="14343" width="7.875" style="224" hidden="1" customWidth="1"/>
    <col min="14344" max="14591" width="7.875" style="224"/>
    <col min="14592" max="14592" width="35.75" style="224" customWidth="1"/>
    <col min="14593" max="14593" width="7.875" style="224" hidden="1" customWidth="1"/>
    <col min="14594" max="14595" width="12" style="224" customWidth="1"/>
    <col min="14596" max="14596" width="8" style="224" customWidth="1"/>
    <col min="14597" max="14597" width="7.875" style="224" customWidth="1"/>
    <col min="14598" max="14599" width="7.875" style="224" hidden="1" customWidth="1"/>
    <col min="14600" max="14847" width="7.875" style="224"/>
    <col min="14848" max="14848" width="35.75" style="224" customWidth="1"/>
    <col min="14849" max="14849" width="7.875" style="224" hidden="1" customWidth="1"/>
    <col min="14850" max="14851" width="12" style="224" customWidth="1"/>
    <col min="14852" max="14852" width="8" style="224" customWidth="1"/>
    <col min="14853" max="14853" width="7.875" style="224" customWidth="1"/>
    <col min="14854" max="14855" width="7.875" style="224" hidden="1" customWidth="1"/>
    <col min="14856" max="15103" width="7.875" style="224"/>
    <col min="15104" max="15104" width="35.75" style="224" customWidth="1"/>
    <col min="15105" max="15105" width="7.875" style="224" hidden="1" customWidth="1"/>
    <col min="15106" max="15107" width="12" style="224" customWidth="1"/>
    <col min="15108" max="15108" width="8" style="224" customWidth="1"/>
    <col min="15109" max="15109" width="7.875" style="224" customWidth="1"/>
    <col min="15110" max="15111" width="7.875" style="224" hidden="1" customWidth="1"/>
    <col min="15112" max="15359" width="7.875" style="224"/>
    <col min="15360" max="15360" width="35.75" style="224" customWidth="1"/>
    <col min="15361" max="15361" width="7.875" style="224" hidden="1" customWidth="1"/>
    <col min="15362" max="15363" width="12" style="224" customWidth="1"/>
    <col min="15364" max="15364" width="8" style="224" customWidth="1"/>
    <col min="15365" max="15365" width="7.875" style="224" customWidth="1"/>
    <col min="15366" max="15367" width="7.875" style="224" hidden="1" customWidth="1"/>
    <col min="15368" max="15615" width="7.875" style="224"/>
    <col min="15616" max="15616" width="35.75" style="224" customWidth="1"/>
    <col min="15617" max="15617" width="7.875" style="224" hidden="1" customWidth="1"/>
    <col min="15618" max="15619" width="12" style="224" customWidth="1"/>
    <col min="15620" max="15620" width="8" style="224" customWidth="1"/>
    <col min="15621" max="15621" width="7.875" style="224" customWidth="1"/>
    <col min="15622" max="15623" width="7.875" style="224" hidden="1" customWidth="1"/>
    <col min="15624" max="15871" width="7.875" style="224"/>
    <col min="15872" max="15872" width="35.75" style="224" customWidth="1"/>
    <col min="15873" max="15873" width="7.875" style="224" hidden="1" customWidth="1"/>
    <col min="15874" max="15875" width="12" style="224" customWidth="1"/>
    <col min="15876" max="15876" width="8" style="224" customWidth="1"/>
    <col min="15877" max="15877" width="7.875" style="224" customWidth="1"/>
    <col min="15878" max="15879" width="7.875" style="224" hidden="1" customWidth="1"/>
    <col min="15880" max="16127" width="7.875" style="224"/>
    <col min="16128" max="16128" width="35.75" style="224" customWidth="1"/>
    <col min="16129" max="16129" width="7.875" style="224" hidden="1" customWidth="1"/>
    <col min="16130" max="16131" width="12" style="224" customWidth="1"/>
    <col min="16132" max="16132" width="8" style="224" customWidth="1"/>
    <col min="16133" max="16133" width="7.875" style="224" customWidth="1"/>
    <col min="16134" max="16135" width="7.875" style="224" hidden="1" customWidth="1"/>
    <col min="16136" max="16384" width="7.875" style="224"/>
  </cols>
  <sheetData>
    <row r="1" ht="21.75" customHeight="1" spans="1:3">
      <c r="A1" s="225"/>
      <c r="B1" s="225"/>
      <c r="C1" s="225"/>
    </row>
    <row r="2" ht="51.75" customHeight="1" spans="1:3">
      <c r="A2" s="226" t="s">
        <v>485</v>
      </c>
      <c r="B2" s="226"/>
      <c r="C2" s="227"/>
    </row>
    <row r="3" s="223" customFormat="1" ht="15" spans="2:3">
      <c r="B3" s="228" t="s">
        <v>129</v>
      </c>
      <c r="C3" s="228"/>
    </row>
    <row r="4" ht="13.5" spans="1:2">
      <c r="A4" s="181" t="s">
        <v>486</v>
      </c>
      <c r="B4" s="182" t="s">
        <v>132</v>
      </c>
    </row>
    <row r="5" ht="49" customHeight="1" spans="1:2">
      <c r="A5" s="184"/>
      <c r="B5" s="184"/>
    </row>
    <row r="6" ht="59" customHeight="1" spans="1:2">
      <c r="A6" s="184"/>
      <c r="B6" s="184"/>
    </row>
    <row r="7" ht="51" customHeight="1" spans="1:2">
      <c r="A7" s="184"/>
      <c r="B7" s="184"/>
    </row>
    <row r="8" ht="67" customHeight="1" spans="1:2">
      <c r="A8" s="186" t="s">
        <v>483</v>
      </c>
      <c r="B8" s="184"/>
    </row>
    <row r="9" ht="42" customHeight="1" spans="1:2">
      <c r="A9" s="229" t="s">
        <v>484</v>
      </c>
      <c r="B9" s="229"/>
    </row>
  </sheetData>
  <mergeCells count="3">
    <mergeCell ref="A1:B1"/>
    <mergeCell ref="A2:B2"/>
    <mergeCell ref="A9:B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9"/>
  <sheetViews>
    <sheetView workbookViewId="0">
      <selection activeCell="F19" sqref="F19"/>
    </sheetView>
  </sheetViews>
  <sheetFormatPr defaultColWidth="9" defaultRowHeight="15.75" outlineLevelCol="1"/>
  <cols>
    <col min="1" max="1" width="41.625" style="79" customWidth="1"/>
    <col min="2" max="2" width="35.125" style="80" customWidth="1"/>
    <col min="3" max="16384" width="9" style="79"/>
  </cols>
  <sheetData>
    <row r="1" ht="26.25" customHeight="1" spans="1:1">
      <c r="A1" s="74" t="s">
        <v>487</v>
      </c>
    </row>
    <row r="2" ht="24.75" customHeight="1" spans="1:2">
      <c r="A2" s="82" t="s">
        <v>15</v>
      </c>
      <c r="B2" s="82"/>
    </row>
    <row r="3" s="74" customFormat="1" ht="24" customHeight="1" spans="2:2">
      <c r="B3" s="84" t="s">
        <v>86</v>
      </c>
    </row>
    <row r="4" s="75" customFormat="1" ht="53.25" customHeight="1" spans="1:2">
      <c r="A4" s="166" t="s">
        <v>54</v>
      </c>
      <c r="B4" s="218" t="s">
        <v>55</v>
      </c>
    </row>
    <row r="5" s="165" customFormat="1" ht="32.25" customHeight="1" spans="1:2">
      <c r="A5" s="214" t="s">
        <v>488</v>
      </c>
      <c r="B5" s="219"/>
    </row>
    <row r="6" s="165" customFormat="1" ht="32.25" customHeight="1" spans="1:2">
      <c r="A6" s="214" t="s">
        <v>489</v>
      </c>
      <c r="B6" s="219"/>
    </row>
    <row r="7" s="165" customFormat="1" ht="32.25" customHeight="1" spans="1:2">
      <c r="A7" s="214" t="s">
        <v>490</v>
      </c>
      <c r="B7" s="214"/>
    </row>
    <row r="8" s="74" customFormat="1" ht="32.25" customHeight="1" spans="1:2">
      <c r="A8" s="214" t="s">
        <v>491</v>
      </c>
      <c r="B8" s="214"/>
    </row>
    <row r="9" s="75" customFormat="1" ht="32.25" customHeight="1" spans="1:2">
      <c r="A9" s="214" t="s">
        <v>492</v>
      </c>
      <c r="B9" s="214">
        <v>15120</v>
      </c>
    </row>
    <row r="10" ht="32.25" customHeight="1" spans="1:2">
      <c r="A10" s="214" t="s">
        <v>493</v>
      </c>
      <c r="B10" s="214"/>
    </row>
    <row r="11" ht="32.25" customHeight="1" spans="1:2">
      <c r="A11" s="214" t="s">
        <v>494</v>
      </c>
      <c r="B11" s="214">
        <v>600</v>
      </c>
    </row>
    <row r="12" ht="32.25" customHeight="1" spans="1:2">
      <c r="A12" s="214" t="s">
        <v>495</v>
      </c>
      <c r="B12" s="214"/>
    </row>
    <row r="13" ht="32.25" customHeight="1" spans="1:2">
      <c r="A13" s="214" t="s">
        <v>496</v>
      </c>
      <c r="B13" s="214"/>
    </row>
    <row r="14" ht="32.25" customHeight="1" spans="1:2">
      <c r="A14" s="214" t="s">
        <v>497</v>
      </c>
      <c r="B14" s="214">
        <v>160</v>
      </c>
    </row>
    <row r="15" ht="32.25" customHeight="1" spans="1:2">
      <c r="A15" s="214" t="s">
        <v>498</v>
      </c>
      <c r="B15" s="214"/>
    </row>
    <row r="16" ht="32.25" customHeight="1" spans="1:2">
      <c r="A16" s="220" t="s">
        <v>499</v>
      </c>
      <c r="B16" s="221">
        <v>100</v>
      </c>
    </row>
    <row r="17" ht="32.25" customHeight="1" spans="1:2">
      <c r="A17" s="214" t="s">
        <v>500</v>
      </c>
      <c r="B17" s="214">
        <v>26</v>
      </c>
    </row>
    <row r="18" ht="32.25" customHeight="1" spans="1:2">
      <c r="A18" s="214" t="s">
        <v>501</v>
      </c>
      <c r="B18" s="214"/>
    </row>
    <row r="19" ht="32.25" customHeight="1" spans="1:2">
      <c r="A19" s="222" t="s">
        <v>84</v>
      </c>
      <c r="B19" s="215">
        <f>SUM(B5:B18)</f>
        <v>16006</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预算</vt: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keke</cp:lastModifiedBy>
  <dcterms:created xsi:type="dcterms:W3CDTF">2006-09-16T00:00:00Z</dcterms:created>
  <dcterms:modified xsi:type="dcterms:W3CDTF">2023-07-28T02:26:32Z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EE9D518BE5964531924F5EDA66ED814B</vt:lpwstr>
  </property>
</Properties>
</file>